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6735" windowHeight="4275" firstSheet="1" activeTab="5"/>
  </bookViews>
  <sheets>
    <sheet name="INCOME " sheetId="1" r:id="rId1"/>
    <sheet name="Inc.Individu.(Cont. &amp; Discont.)" sheetId="2" r:id="rId2"/>
    <sheet name="Inc.Cumulat.(Cont. &amp; Discont.)" sheetId="3" r:id="rId3"/>
    <sheet name="BS  " sheetId="4" r:id="rId4"/>
    <sheet name="Equity " sheetId="5" r:id="rId5"/>
    <sheet name="Cashflows 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Key1" hidden="1">#REF!</definedName>
    <definedName name="_Order1" hidden="1">255</definedName>
    <definedName name="_Sort" hidden="1">#REF!</definedName>
    <definedName name="AC" localSheetId="2">#REF!</definedName>
    <definedName name="AC" localSheetId="1">#REF!</definedName>
    <definedName name="AC">#REF!</definedName>
    <definedName name="oct98">#REF!</definedName>
    <definedName name="_xlnm.Print_Area" localSheetId="3">'BS  '!$A$1:$H$71</definedName>
    <definedName name="_xlnm.Print_Area" localSheetId="4">'Equity '!$A$1:$L$52</definedName>
    <definedName name="_xlnm.Print_Area" localSheetId="2">'Inc.Cumulat.(Cont. &amp; Discont.)'!$A$1:$AG$50</definedName>
    <definedName name="_xlnm.Print_Area" localSheetId="1">'Inc.Individu.(Cont. &amp; Discont.)'!$A$1:$AG$50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<sst xmlns="http://schemas.openxmlformats.org/spreadsheetml/2006/main" count="404" uniqueCount="199">
  <si>
    <t>DENKO INDUSTRIAL CORPORATION BERHAD</t>
  </si>
  <si>
    <t>As at end of</t>
  </si>
  <si>
    <t>Current Quarter</t>
  </si>
  <si>
    <t>RM'000</t>
  </si>
  <si>
    <t>Current Assets</t>
  </si>
  <si>
    <t>Inventories</t>
  </si>
  <si>
    <t>Current Liabilities</t>
  </si>
  <si>
    <t>Short term borrowings</t>
  </si>
  <si>
    <t>Net Current Liabilities</t>
  </si>
  <si>
    <t>Shareholders' Funds</t>
  </si>
  <si>
    <t>Reserves</t>
  </si>
  <si>
    <t>Reserve on consolidation</t>
  </si>
  <si>
    <t>Minority Interest</t>
  </si>
  <si>
    <t>Deferred taxation</t>
  </si>
  <si>
    <t>CURRENT YEAR</t>
  </si>
  <si>
    <t>QUARTER</t>
  </si>
  <si>
    <t>PRECEDING YEAR</t>
  </si>
  <si>
    <t>CORRESPONDING</t>
  </si>
  <si>
    <t>TO DATE</t>
  </si>
  <si>
    <t>PERIOD</t>
  </si>
  <si>
    <t>Revenue</t>
  </si>
  <si>
    <t>Finance Cost</t>
  </si>
  <si>
    <t>Basic (based on ordinary</t>
  </si>
  <si>
    <t>Fully diluted (based on</t>
  </si>
  <si>
    <t>ordinary shares-sen)</t>
  </si>
  <si>
    <t>shares-sen)</t>
  </si>
  <si>
    <t>As at preceeding</t>
  </si>
  <si>
    <t>Financial Year End</t>
  </si>
  <si>
    <t>INDIVIDUAL QUARTER</t>
  </si>
  <si>
    <t>CUMULATIVE QUARTER</t>
  </si>
  <si>
    <t xml:space="preserve"> </t>
  </si>
  <si>
    <t>Cost Of Sales</t>
  </si>
  <si>
    <t>Gross Profit</t>
  </si>
  <si>
    <t>Other Operating Income</t>
  </si>
  <si>
    <t>Marketing &amp; Distribution Costs</t>
  </si>
  <si>
    <t>Administration Expenses</t>
  </si>
  <si>
    <t>Taxation</t>
  </si>
  <si>
    <t>Earnings per share :</t>
  </si>
  <si>
    <t>CONDENSED CONSOLIDATED INCOME STATEMENTS</t>
  </si>
  <si>
    <t>Share</t>
  </si>
  <si>
    <t>Capital</t>
  </si>
  <si>
    <t xml:space="preserve">Share </t>
  </si>
  <si>
    <t>Premium</t>
  </si>
  <si>
    <t xml:space="preserve">Revaluation </t>
  </si>
  <si>
    <t>Reserve on</t>
  </si>
  <si>
    <t>Consolidation</t>
  </si>
  <si>
    <t>Accumulated</t>
  </si>
  <si>
    <t>Losses</t>
  </si>
  <si>
    <t>Total</t>
  </si>
  <si>
    <t>CONDENSED CONSOLIDATED CASH FLOW STATEMENTS</t>
  </si>
  <si>
    <t>Changes in working capital</t>
  </si>
  <si>
    <t>Net Change in current assets</t>
  </si>
  <si>
    <t>Net Change in current liabilities</t>
  </si>
  <si>
    <t>Investing Activities</t>
  </si>
  <si>
    <t>Financing Activities</t>
  </si>
  <si>
    <t xml:space="preserve">   -Equity investments</t>
  </si>
  <si>
    <t xml:space="preserve">   -Other investments</t>
  </si>
  <si>
    <t xml:space="preserve">   -Bank borrowings</t>
  </si>
  <si>
    <t>Net Change in Cash &amp; Cash Equivalents</t>
  </si>
  <si>
    <t>Adjustment for investing and financing items not</t>
  </si>
  <si>
    <t xml:space="preserve">    involving movement of cash and cash equivalents</t>
  </si>
  <si>
    <t>Operating activities</t>
  </si>
  <si>
    <t>Income tax paid</t>
  </si>
  <si>
    <t>CONDENSED CONSOLIDATED BALANCE SHEET</t>
  </si>
  <si>
    <t>31/03/2004</t>
  </si>
  <si>
    <t>RCSLS</t>
  </si>
  <si>
    <t>ICPS</t>
  </si>
  <si>
    <t>ICULS</t>
  </si>
  <si>
    <t>RCSLS (Equity component)</t>
  </si>
  <si>
    <t>Trade receivables</t>
  </si>
  <si>
    <t>Tax recoverable</t>
  </si>
  <si>
    <t>Trade payables</t>
  </si>
  <si>
    <t>Balance as at 31/03/03</t>
  </si>
  <si>
    <t xml:space="preserve">Equity </t>
  </si>
  <si>
    <t>of RCSLS</t>
  </si>
  <si>
    <t>Irredeemable</t>
  </si>
  <si>
    <t xml:space="preserve">Convertible </t>
  </si>
  <si>
    <t xml:space="preserve">Component </t>
  </si>
  <si>
    <t xml:space="preserve">Preference </t>
  </si>
  <si>
    <t>Shares</t>
  </si>
  <si>
    <t xml:space="preserve">Unsecured </t>
  </si>
  <si>
    <t xml:space="preserve">Loan Stock </t>
  </si>
  <si>
    <t>Balance as at 31/03/2004</t>
  </si>
  <si>
    <t xml:space="preserve">Cash &amp; Cash Equivalents at beginning of period </t>
  </si>
  <si>
    <t xml:space="preserve">Cash &amp; Cash Equivalents at end of period </t>
  </si>
  <si>
    <t xml:space="preserve">Net Assets </t>
  </si>
  <si>
    <t>Net tangibles assets per share (RM)</t>
  </si>
  <si>
    <t>Hire purchase creditors</t>
  </si>
  <si>
    <t>Share capital</t>
  </si>
  <si>
    <t>Share premium</t>
  </si>
  <si>
    <t>Revaluation reserve</t>
  </si>
  <si>
    <t>Long term borrowings</t>
  </si>
  <si>
    <t>RM</t>
  </si>
  <si>
    <t>Operating profit before working capital changes</t>
  </si>
  <si>
    <t>Net cash from/(used in) financing activities</t>
  </si>
  <si>
    <t>Accumulated losses</t>
  </si>
  <si>
    <t>Profit/(Loss) From Operations</t>
  </si>
  <si>
    <t>(Company No: 190155-M)</t>
  </si>
  <si>
    <t>QUARTERLY REPORT ON CONSOLIDATED RESULTS FOR THE FINANCIAL QUARTER ENDED</t>
  </si>
  <si>
    <t>(Incorporated In Malaysia)</t>
  </si>
  <si>
    <t>CONDENSED CONSOLIDATED STATEMENT OF CHANGES IN EQUITY</t>
  </si>
  <si>
    <t>Other payables and accruals</t>
  </si>
  <si>
    <t>Other receivables, deposits &amp; prepayments</t>
  </si>
  <si>
    <t>Fixed deposits with licensed banks</t>
  </si>
  <si>
    <t>Cash and bank balances</t>
  </si>
  <si>
    <t>Amounts owing to directors</t>
  </si>
  <si>
    <t>Bank overdrafts</t>
  </si>
  <si>
    <t>Property, plant and equipment</t>
  </si>
  <si>
    <t>(Unaudited)</t>
  </si>
  <si>
    <t>(Audited)</t>
  </si>
  <si>
    <t>Investments</t>
  </si>
  <si>
    <t>Profit/(Loss) After Taxation</t>
  </si>
  <si>
    <t>Net Profit/(Loss) For The Period</t>
  </si>
  <si>
    <t>31 MARCH 2005</t>
  </si>
  <si>
    <t>31/03/2005</t>
  </si>
  <si>
    <t>ended 31 March 2005</t>
  </si>
  <si>
    <t>ended 31 March 2004</t>
  </si>
  <si>
    <t>31/3/2005</t>
  </si>
  <si>
    <t>31/3/2004</t>
  </si>
  <si>
    <t>Exceptional items</t>
  </si>
  <si>
    <t>Profit / (Loss) before taxation after</t>
  </si>
  <si>
    <t>Profit/(Loss) Before Exceptional items</t>
  </si>
  <si>
    <t>Other investments</t>
  </si>
  <si>
    <t>Amounts owing from director</t>
  </si>
  <si>
    <t>Deferred tax liability</t>
  </si>
  <si>
    <t>31 March 2005</t>
  </si>
  <si>
    <t>THE FIGURES HAVE NOT BEEN AUDITED</t>
  </si>
  <si>
    <t>FOR TWELVE MONTHS ENDED 31 MARCH 2005</t>
  </si>
  <si>
    <t xml:space="preserve">12 months period </t>
  </si>
  <si>
    <t>Capital reduction</t>
  </si>
  <si>
    <t>ICULS interest</t>
  </si>
  <si>
    <t>Loss for the financial year</t>
  </si>
  <si>
    <t>Amortisation of reserve</t>
  </si>
  <si>
    <t>Balance as at 31/3/2005</t>
  </si>
  <si>
    <t>FOR TWELVE MONTHS ENDED 31 MARCH 2004</t>
  </si>
  <si>
    <t>Prior year adjustment</t>
  </si>
  <si>
    <t>Restated balance</t>
  </si>
  <si>
    <t>Issue of share capital</t>
  </si>
  <si>
    <t>Issue of ICULS</t>
  </si>
  <si>
    <t>Issue of ICPS</t>
  </si>
  <si>
    <t>Issue of RCSLS</t>
  </si>
  <si>
    <t>Cancellation of share premium</t>
  </si>
  <si>
    <t>Profit for the financial year</t>
  </si>
  <si>
    <t xml:space="preserve">Amortisation during the </t>
  </si>
  <si>
    <t>financial year</t>
  </si>
  <si>
    <t>Impairment losses</t>
  </si>
  <si>
    <t>Deferred tax</t>
  </si>
  <si>
    <t>Balance as at 31/3/2004</t>
  </si>
  <si>
    <t xml:space="preserve">.                                                                                                                            </t>
  </si>
  <si>
    <t>Other operating expenses</t>
  </si>
  <si>
    <t>Interest paid</t>
  </si>
  <si>
    <t>Income tax refunded</t>
  </si>
  <si>
    <t xml:space="preserve">12 months </t>
  </si>
  <si>
    <t xml:space="preserve">ended </t>
  </si>
  <si>
    <t>Continuing operations :</t>
  </si>
  <si>
    <t>Net cash flows from/(used in) operating activities</t>
  </si>
  <si>
    <t>- Continuing operations</t>
  </si>
  <si>
    <t>- Discontinuing operations</t>
  </si>
  <si>
    <t>Net cash (used in)/from investing activities</t>
  </si>
  <si>
    <t>31 March 2004</t>
  </si>
  <si>
    <t>12 Months Results</t>
  </si>
  <si>
    <t>CONSOL ADJUSTMENTS</t>
  </si>
  <si>
    <t>CONSOL ADMT.</t>
  </si>
  <si>
    <t>Continue</t>
  </si>
  <si>
    <t>Discontinue</t>
  </si>
  <si>
    <t xml:space="preserve">Continue </t>
  </si>
  <si>
    <t>(APPENDIX 4)</t>
  </si>
  <si>
    <t>operations</t>
  </si>
  <si>
    <t>Operations</t>
  </si>
  <si>
    <t>REVENUE</t>
  </si>
  <si>
    <t>COST OF SALE</t>
  </si>
  <si>
    <t xml:space="preserve">OTHER OPERATING INCOME </t>
  </si>
  <si>
    <t>ADMINISTRATIVE EXPENSES</t>
  </si>
  <si>
    <t>OTHER OPERATING EXPENSES</t>
  </si>
  <si>
    <t>PROFIT/(LOSS) FROM OPERATIONS</t>
  </si>
  <si>
    <t>PROFIT/(LOSS) BEFORE EXCEPTIONAL ITEMS</t>
  </si>
  <si>
    <t>EXCEPTIONAL ITEMS</t>
  </si>
  <si>
    <t xml:space="preserve">PROFIT/(LOSS) BEFORE TAXATION AFTER  </t>
  </si>
  <si>
    <t xml:space="preserve">  EXCEPTIONAL ITEMS</t>
  </si>
  <si>
    <t>TAXATION</t>
  </si>
  <si>
    <t>PROFIT/(LOSS) AFTER TAXATION</t>
  </si>
  <si>
    <t>MINORITY INTEREST</t>
  </si>
  <si>
    <t>Operation</t>
  </si>
  <si>
    <t>GROSS PROFIT</t>
  </si>
  <si>
    <t>-</t>
  </si>
  <si>
    <t>MARKETING &amp; DISTRIBUTION COSTS</t>
  </si>
  <si>
    <t xml:space="preserve">FINANCE COSTS </t>
  </si>
  <si>
    <t>NET PROFIT/(LOSS) FOR THE PERIOD</t>
  </si>
  <si>
    <t>exceptional items</t>
  </si>
  <si>
    <t>Profit before tax</t>
  </si>
  <si>
    <t>The Condensed Consolidated Income Statements should be read in conjunction with the Annual Financial Report for the Year Ended 31 Mar 2004</t>
  </si>
  <si>
    <t>The Condensed Cash Flow Statements should be read in conjunction with the Annual  Financial  Report for the</t>
  </si>
  <si>
    <t>Year Ended 31 March 2004.</t>
  </si>
  <si>
    <t>The Condensed Consolidated Balance Sheet should be read in  conjunction  with  the  Annual Financial Report</t>
  </si>
  <si>
    <t>for the Year Ended 31March 2004.</t>
  </si>
  <si>
    <t>Ended 31 March 2004</t>
  </si>
  <si>
    <t xml:space="preserve">The Condensed Consolidated Income Statements should be read in conjunction with the Annual Financial Report for the Year </t>
  </si>
  <si>
    <t>The Condensed Consolidated Income Statements should be read in conjunction with the Annual Financial Report for the Year Ended 31 March 2004</t>
  </si>
  <si>
    <t>SEGREGATION OF CONTINUING AND DISCONTINUING OPERATIONS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</si>
</sst>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\$#,##0.00;\(\$#,##0.00\)"/>
    <numFmt numFmtId="175" formatCode="\$#,##0;\(\$#,##0\)"/>
    <numFmt numFmtId="176" formatCode="#,##0;\(#,##0\)"/>
    <numFmt numFmtId="177" formatCode="#,##0\ ;\(#,##0\);&quot;-&quot;"/>
    <numFmt numFmtId="178" formatCode="_(* #,##0.0_);_(* \(#,##0.0\);_(* &quot;-&quot;??_);_(@_)"/>
    <numFmt numFmtId="179" formatCode="_(* #,##0.000_);_(* \(#,##0.000\);_(* &quot;-&quot;??_);_(@_)"/>
    <numFmt numFmtId="180" formatCode="_(* #,##0.00000_);_(* \(#,##0.00000\);_(* &quot;-&quot;??_);_(@_)"/>
    <numFmt numFmtId="181" formatCode="#\ ??/100"/>
    <numFmt numFmtId="182" formatCode="00000"/>
    <numFmt numFmtId="183" formatCode="\(#\)"/>
    <numFmt numFmtId="184" formatCode="&quot;RM&quot;#,##0_);\(&quot;RM&quot;#,##0\)"/>
    <numFmt numFmtId="185" formatCode="&quot;RM&quot;#,##0_);[Red]\(&quot;RM&quot;#,##0\)"/>
    <numFmt numFmtId="186" formatCode="&quot;RM&quot;#,##0.00_);\(&quot;RM&quot;#,##0.00\)"/>
    <numFmt numFmtId="187" formatCode="&quot;RM&quot;#,##0.00_);[Red]\(&quot;RM&quot;#,##0.00\)"/>
    <numFmt numFmtId="188" formatCode="_(&quot;RM&quot;* #,##0_);_(&quot;RM&quot;* \(#,##0\);_(&quot;RM&quot;* &quot;-&quot;_);_(@_)"/>
    <numFmt numFmtId="189" formatCode="_(&quot;RM&quot;* #,##0.00_);_(&quot;RM&quot;* \(#,##0.00\);_(&quot;RM&quot;* &quot;-&quot;??_);_(@_)"/>
    <numFmt numFmtId="190" formatCode="_(* #,##0.000000_);_(* \(#,##0.000000\);_(* &quot;-&quot;??_);_(@_)"/>
    <numFmt numFmtId="191" formatCode="_(* #,##0.000_);_(* \(#,##0.000\);_(* &quot;-&quot;???_);_(@_)"/>
    <numFmt numFmtId="192" formatCode="0.0"/>
    <numFmt numFmtId="193" formatCode="#,##0;[Red]#,##0"/>
    <numFmt numFmtId="194" formatCode="0.00000"/>
    <numFmt numFmtId="195" formatCode="0.0000"/>
    <numFmt numFmtId="196" formatCode="0.000"/>
    <numFmt numFmtId="197" formatCode="mm/dd/yy"/>
    <numFmt numFmtId="198" formatCode="dd/mm/yy"/>
    <numFmt numFmtId="199" formatCode="_(* #,##0.0000000_);_(* \(#,##0.0000000\);_(* &quot;-&quot;??_);_(@_)"/>
    <numFmt numFmtId="200" formatCode="_(* #,##0.00000000_);_(* \(#,##0.00000000\);_(* &quot;-&quot;??_);_(@_)"/>
    <numFmt numFmtId="201" formatCode="_(* #,##0.000000000_);_(* \(#,##0.000000000\);_(* &quot;-&quot;??_);_(@_)"/>
    <numFmt numFmtId="202" formatCode="_(* #,##0.0_);_(* \(#,##0.0\);_(* &quot;-&quot;_);_(@_)"/>
    <numFmt numFmtId="203" formatCode="_(* #,##0.00_);_(* \(#,##0.00\);_(* &quot;-&quot;_);_(@_)"/>
    <numFmt numFmtId="204" formatCode="_(* #,##0.0000000000_);_(* \(#,##0.0000000000\);_(* &quot;-&quot;??_);_(@_)"/>
    <numFmt numFmtId="205" formatCode="_(* #,##0.00000000000_);_(* \(#,##0.00000000000\);_(* &quot;-&quot;??_);_(@_)"/>
    <numFmt numFmtId="206" formatCode="_(* #,##0.000000000000_);_(* \(#,##0.000000000000\);_(* &quot;-&quot;??_);_(@_)"/>
    <numFmt numFmtId="207" formatCode="_(* #,##0.0000000000000_);_(* \(#,##0.0000000000000\);_(* &quot;-&quot;??_);_(@_)"/>
    <numFmt numFmtId="208" formatCode="_(* #,##0.00000000000000_);_(* \(#,##0.00000000000000\);_(* &quot;-&quot;??_);_(@_)"/>
    <numFmt numFmtId="209" formatCode="_(* #,##0.000000000000000_);_(* \(#,##0.000000000000000\);_(* &quot;-&quot;??_);_(@_)"/>
    <numFmt numFmtId="210" formatCode="_(* #,##0.0000000000000000_);_(* \(#,##0.0000000000000000\);_(* &quot;-&quot;??_);_(@_)"/>
    <numFmt numFmtId="211" formatCode="_(* #,##0.00000000000000000_);_(* \(#,##0.00000000000000000\);_(* &quot;-&quot;??_);_(@_)"/>
    <numFmt numFmtId="212" formatCode="_(* #,##0.000000000000000000_);_(* \(#,##0.000000000000000000\);_(* &quot;-&quot;??_);_(@_)"/>
    <numFmt numFmtId="213" formatCode="_(* #,##0.0000000000000000000_);_(* \(#,##0.0000000000000000000\);_(* &quot;-&quot;??_);_(@_)"/>
    <numFmt numFmtId="214" formatCode="#,##0.0\ ;\(#,##0.0\);&quot;-&quot;"/>
    <numFmt numFmtId="215" formatCode="_(* #,##0.0_);_(* \(#,##0.0\);_(* &quot;-&quot;?_);_(@_)"/>
    <numFmt numFmtId="216" formatCode="0.00_);\(0.00\)"/>
    <numFmt numFmtId="217" formatCode="0.0_);\(0.0\)"/>
    <numFmt numFmtId="218" formatCode="0_);\(0\)"/>
    <numFmt numFmtId="219" formatCode="mmm/yyyy"/>
    <numFmt numFmtId="220" formatCode="dd\-mm\-yyyy"/>
    <numFmt numFmtId="221" formatCode="_ * #,##0_ ;_ * \-#,##0_ ;_ * &quot;-&quot;_ ;_ @_ "/>
    <numFmt numFmtId="222" formatCode="_ * ###,0&quot;.&quot;00_ ;_ * \-###,0&quot;.&quot;00_ ;_ * &quot;-&quot;??_ ;_ @_ "/>
    <numFmt numFmtId="223" formatCode="0.0%"/>
    <numFmt numFmtId="224" formatCode="#,##0.00\ ;\(#,##0.00\);&quot;-&quot;"/>
    <numFmt numFmtId="225" formatCode="#,##0.0_);\(#,##0.0\)"/>
    <numFmt numFmtId="226" formatCode="&quot;£&quot;#,##0.00"/>
  </numFmts>
  <fonts count="1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–¾’©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1" fillId="0" borderId="0">
      <alignment/>
      <protection/>
    </xf>
    <xf numFmtId="0" fontId="3" fillId="0" borderId="0" applyProtection="0">
      <alignment/>
    </xf>
    <xf numFmtId="175" fontId="1" fillId="0" borderId="0">
      <alignment/>
      <protection/>
    </xf>
    <xf numFmtId="2" fontId="3" fillId="0" borderId="0" applyProtection="0">
      <alignment/>
    </xf>
    <xf numFmtId="0" fontId="4" fillId="0" borderId="0" applyNumberFormat="0" applyFill="0" applyBorder="0" applyAlignment="0" applyProtection="0"/>
    <xf numFmtId="0" fontId="5" fillId="0" borderId="0" applyProtection="0">
      <alignment/>
    </xf>
    <xf numFmtId="0" fontId="6" fillId="0" borderId="0" applyProtection="0">
      <alignment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222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Font="0" applyBorder="0" applyAlignment="0">
      <protection/>
    </xf>
    <xf numFmtId="0" fontId="3" fillId="0" borderId="1" applyProtection="0">
      <alignment/>
    </xf>
  </cellStyleXfs>
  <cellXfs count="234">
    <xf numFmtId="0" fontId="0" fillId="0" borderId="0" xfId="0" applyAlignment="1">
      <alignment/>
    </xf>
    <xf numFmtId="172" fontId="2" fillId="0" borderId="0" xfId="15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2" fontId="1" fillId="0" borderId="0" xfId="15" applyNumberFormat="1" applyFont="1" applyFill="1" applyAlignment="1">
      <alignment horizontal="center"/>
    </xf>
    <xf numFmtId="41" fontId="1" fillId="0" borderId="0" xfId="0" applyNumberFormat="1" applyFont="1" applyFill="1" applyAlignment="1">
      <alignment/>
    </xf>
    <xf numFmtId="172" fontId="1" fillId="0" borderId="0" xfId="15" applyNumberFormat="1" applyFont="1" applyFill="1" applyAlignment="1">
      <alignment/>
    </xf>
    <xf numFmtId="172" fontId="2" fillId="0" borderId="0" xfId="15" applyNumberFormat="1" applyFont="1" applyFill="1" applyAlignment="1">
      <alignment/>
    </xf>
    <xf numFmtId="41" fontId="1" fillId="0" borderId="0" xfId="15" applyNumberFormat="1" applyFont="1" applyFill="1" applyAlignment="1">
      <alignment/>
    </xf>
    <xf numFmtId="41" fontId="1" fillId="0" borderId="2" xfId="15" applyNumberFormat="1" applyFont="1" applyFill="1" applyBorder="1" applyAlignment="1">
      <alignment/>
    </xf>
    <xf numFmtId="172" fontId="2" fillId="0" borderId="0" xfId="15" applyNumberFormat="1" applyFont="1" applyFill="1" applyAlignment="1" quotePrefix="1">
      <alignment horizontal="center"/>
    </xf>
    <xf numFmtId="41" fontId="1" fillId="0" borderId="3" xfId="15" applyNumberFormat="1" applyFont="1" applyFill="1" applyBorder="1" applyAlignment="1">
      <alignment/>
    </xf>
    <xf numFmtId="41" fontId="1" fillId="0" borderId="4" xfId="15" applyNumberFormat="1" applyFont="1" applyFill="1" applyBorder="1" applyAlignment="1">
      <alignment/>
    </xf>
    <xf numFmtId="41" fontId="1" fillId="0" borderId="5" xfId="15" applyNumberFormat="1" applyFont="1" applyFill="1" applyBorder="1" applyAlignment="1">
      <alignment/>
    </xf>
    <xf numFmtId="41" fontId="1" fillId="0" borderId="6" xfId="15" applyNumberFormat="1" applyFont="1" applyFill="1" applyBorder="1" applyAlignment="1">
      <alignment/>
    </xf>
    <xf numFmtId="41" fontId="1" fillId="0" borderId="7" xfId="15" applyNumberFormat="1" applyFont="1" applyFill="1" applyBorder="1" applyAlignment="1">
      <alignment/>
    </xf>
    <xf numFmtId="41" fontId="1" fillId="0" borderId="8" xfId="15" applyNumberFormat="1" applyFont="1" applyFill="1" applyBorder="1" applyAlignment="1">
      <alignment/>
    </xf>
    <xf numFmtId="41" fontId="1" fillId="0" borderId="1" xfId="15" applyNumberFormat="1" applyFont="1" applyFill="1" applyBorder="1" applyAlignment="1">
      <alignment/>
    </xf>
    <xf numFmtId="41" fontId="1" fillId="0" borderId="9" xfId="15" applyNumberFormat="1" applyFont="1" applyFill="1" applyBorder="1" applyAlignment="1">
      <alignment/>
    </xf>
    <xf numFmtId="172" fontId="1" fillId="0" borderId="10" xfId="15" applyNumberFormat="1" applyFont="1" applyFill="1" applyBorder="1" applyAlignment="1">
      <alignment horizontal="center"/>
    </xf>
    <xf numFmtId="172" fontId="1" fillId="0" borderId="10" xfId="15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41" fontId="1" fillId="0" borderId="11" xfId="15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41" fontId="1" fillId="0" borderId="12" xfId="15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41" fontId="1" fillId="0" borderId="13" xfId="15" applyNumberFormat="1" applyFont="1" applyFill="1" applyBorder="1" applyAlignment="1">
      <alignment/>
    </xf>
    <xf numFmtId="41" fontId="1" fillId="0" borderId="14" xfId="15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43" fontId="1" fillId="0" borderId="9" xfId="15" applyNumberFormat="1" applyFont="1" applyFill="1" applyBorder="1" applyAlignment="1">
      <alignment/>
    </xf>
    <xf numFmtId="43" fontId="1" fillId="0" borderId="8" xfId="15" applyNumberFormat="1" applyFont="1" applyFill="1" applyBorder="1" applyAlignment="1">
      <alignment/>
    </xf>
    <xf numFmtId="43" fontId="1" fillId="0" borderId="15" xfId="15" applyNumberFormat="1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41" fontId="9" fillId="0" borderId="0" xfId="15" applyNumberFormat="1" applyFont="1" applyFill="1" applyAlignment="1">
      <alignment horizontal="center"/>
    </xf>
    <xf numFmtId="172" fontId="9" fillId="0" borderId="0" xfId="15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1" fontId="2" fillId="0" borderId="6" xfId="15" applyNumberFormat="1" applyFont="1" applyFill="1" applyBorder="1" applyAlignment="1">
      <alignment/>
    </xf>
    <xf numFmtId="41" fontId="2" fillId="0" borderId="8" xfId="15" applyNumberFormat="1" applyFont="1" applyFill="1" applyBorder="1" applyAlignment="1">
      <alignment/>
    </xf>
    <xf numFmtId="41" fontId="2" fillId="0" borderId="14" xfId="15" applyNumberFormat="1" applyFont="1" applyFill="1" applyBorder="1" applyAlignment="1">
      <alignment/>
    </xf>
    <xf numFmtId="43" fontId="2" fillId="0" borderId="3" xfId="15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172" fontId="2" fillId="0" borderId="3" xfId="15" applyNumberFormat="1" applyFont="1" applyFill="1" applyBorder="1" applyAlignment="1">
      <alignment horizontal="center"/>
    </xf>
    <xf numFmtId="172" fontId="2" fillId="0" borderId="10" xfId="15" applyNumberFormat="1" applyFont="1" applyFill="1" applyBorder="1" applyAlignment="1">
      <alignment horizontal="center"/>
    </xf>
    <xf numFmtId="172" fontId="2" fillId="0" borderId="8" xfId="15" applyNumberFormat="1" applyFont="1" applyFill="1" applyBorder="1" applyAlignment="1">
      <alignment horizontal="center"/>
    </xf>
    <xf numFmtId="15" fontId="2" fillId="0" borderId="0" xfId="0" applyNumberFormat="1" applyFont="1" applyFill="1" applyAlignment="1" quotePrefix="1">
      <alignment horizontal="center"/>
    </xf>
    <xf numFmtId="41" fontId="2" fillId="0" borderId="0" xfId="15" applyNumberFormat="1" applyFont="1" applyFill="1" applyAlignment="1">
      <alignment/>
    </xf>
    <xf numFmtId="41" fontId="2" fillId="0" borderId="0" xfId="15" applyNumberFormat="1" applyFont="1" applyFill="1" applyAlignment="1">
      <alignment/>
    </xf>
    <xf numFmtId="41" fontId="2" fillId="0" borderId="10" xfId="15" applyNumberFormat="1" applyFont="1" applyFill="1" applyBorder="1" applyAlignment="1">
      <alignment/>
    </xf>
    <xf numFmtId="41" fontId="2" fillId="0" borderId="1" xfId="15" applyNumberFormat="1" applyFont="1" applyFill="1" applyBorder="1" applyAlignment="1">
      <alignment/>
    </xf>
    <xf numFmtId="41" fontId="2" fillId="0" borderId="9" xfId="15" applyNumberFormat="1" applyFont="1" applyFill="1" applyBorder="1" applyAlignment="1">
      <alignment/>
    </xf>
    <xf numFmtId="173" fontId="2" fillId="0" borderId="16" xfId="15" applyNumberFormat="1" applyFont="1" applyFill="1" applyBorder="1" applyAlignment="1">
      <alignment/>
    </xf>
    <xf numFmtId="41" fontId="10" fillId="0" borderId="0" xfId="15" applyNumberFormat="1" applyFont="1" applyFill="1" applyAlignment="1">
      <alignment horizontal="center"/>
    </xf>
    <xf numFmtId="41" fontId="10" fillId="0" borderId="9" xfId="15" applyNumberFormat="1" applyFont="1" applyFill="1" applyBorder="1" applyAlignment="1">
      <alignment horizontal="center"/>
    </xf>
    <xf numFmtId="41" fontId="10" fillId="0" borderId="0" xfId="15" applyNumberFormat="1" applyFont="1" applyFill="1" applyBorder="1" applyAlignment="1">
      <alignment horizontal="center"/>
    </xf>
    <xf numFmtId="41" fontId="10" fillId="0" borderId="3" xfId="15" applyNumberFormat="1" applyFont="1" applyFill="1" applyBorder="1" applyAlignment="1">
      <alignment horizontal="center"/>
    </xf>
    <xf numFmtId="41" fontId="10" fillId="0" borderId="8" xfId="15" applyNumberFormat="1" applyFont="1" applyFill="1" applyBorder="1" applyAlignment="1">
      <alignment horizontal="center"/>
    </xf>
    <xf numFmtId="41" fontId="10" fillId="0" borderId="1" xfId="15" applyNumberFormat="1" applyFont="1" applyFill="1" applyBorder="1" applyAlignment="1">
      <alignment horizontal="center"/>
    </xf>
    <xf numFmtId="41" fontId="2" fillId="0" borderId="0" xfId="15" applyNumberFormat="1" applyFont="1" applyFill="1" applyBorder="1" applyAlignment="1">
      <alignment/>
    </xf>
    <xf numFmtId="41" fontId="1" fillId="0" borderId="10" xfId="15" applyNumberFormat="1" applyFont="1" applyFill="1" applyBorder="1" applyAlignment="1">
      <alignment/>
    </xf>
    <xf numFmtId="41" fontId="2" fillId="0" borderId="17" xfId="15" applyNumberFormat="1" applyFont="1" applyFill="1" applyBorder="1" applyAlignment="1">
      <alignment/>
    </xf>
    <xf numFmtId="41" fontId="1" fillId="0" borderId="18" xfId="15" applyNumberFormat="1" applyFont="1" applyFill="1" applyBorder="1" applyAlignment="1">
      <alignment/>
    </xf>
    <xf numFmtId="41" fontId="2" fillId="0" borderId="18" xfId="15" applyNumberFormat="1" applyFont="1" applyFill="1" applyBorder="1" applyAlignment="1">
      <alignment/>
    </xf>
    <xf numFmtId="41" fontId="2" fillId="0" borderId="3" xfId="15" applyNumberFormat="1" applyFont="1" applyFill="1" applyBorder="1" applyAlignment="1">
      <alignment/>
    </xf>
    <xf numFmtId="172" fontId="12" fillId="0" borderId="0" xfId="15" applyNumberFormat="1" applyFont="1" applyFill="1" applyAlignment="1">
      <alignment/>
    </xf>
    <xf numFmtId="0" fontId="2" fillId="0" borderId="0" xfId="29" applyFont="1" applyFill="1">
      <alignment/>
      <protection/>
    </xf>
    <xf numFmtId="172" fontId="13" fillId="0" borderId="0" xfId="15" applyNumberFormat="1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172" fontId="14" fillId="0" borderId="0" xfId="15" applyNumberFormat="1" applyFont="1" applyFill="1" applyAlignment="1">
      <alignment/>
    </xf>
    <xf numFmtId="15" fontId="14" fillId="0" borderId="0" xfId="0" applyNumberFormat="1" applyFont="1" applyFill="1" applyAlignment="1" quotePrefix="1">
      <alignment horizontal="center"/>
    </xf>
    <xf numFmtId="172" fontId="8" fillId="0" borderId="0" xfId="15" applyNumberFormat="1" applyFont="1" applyFill="1" applyAlignment="1">
      <alignment/>
    </xf>
    <xf numFmtId="172" fontId="14" fillId="0" borderId="0" xfId="15" applyNumberFormat="1" applyFont="1" applyFill="1" applyAlignment="1">
      <alignment horizontal="center"/>
    </xf>
    <xf numFmtId="0" fontId="15" fillId="0" borderId="0" xfId="0" applyFont="1" applyFill="1" applyAlignment="1">
      <alignment/>
    </xf>
    <xf numFmtId="41" fontId="14" fillId="0" borderId="0" xfId="0" applyNumberFormat="1" applyFont="1" applyFill="1" applyAlignment="1">
      <alignment/>
    </xf>
    <xf numFmtId="41" fontId="13" fillId="0" borderId="0" xfId="15" applyNumberFormat="1" applyFont="1" applyFill="1" applyAlignment="1">
      <alignment/>
    </xf>
    <xf numFmtId="41" fontId="14" fillId="0" borderId="0" xfId="15" applyNumberFormat="1" applyFont="1" applyFill="1" applyAlignment="1">
      <alignment/>
    </xf>
    <xf numFmtId="41" fontId="14" fillId="0" borderId="0" xfId="0" applyNumberFormat="1" applyFont="1" applyFill="1" applyBorder="1" applyAlignment="1">
      <alignment/>
    </xf>
    <xf numFmtId="41" fontId="13" fillId="0" borderId="2" xfId="15" applyNumberFormat="1" applyFont="1" applyFill="1" applyBorder="1" applyAlignment="1">
      <alignment/>
    </xf>
    <xf numFmtId="41" fontId="13" fillId="0" borderId="16" xfId="15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43" fontId="13" fillId="0" borderId="0" xfId="15" applyFont="1" applyFill="1" applyAlignment="1">
      <alignment/>
    </xf>
    <xf numFmtId="41" fontId="13" fillId="0" borderId="9" xfId="15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5" fontId="14" fillId="0" borderId="0" xfId="0" applyNumberFormat="1" applyFont="1" applyFill="1" applyAlignment="1" quotePrefix="1">
      <alignment/>
    </xf>
    <xf numFmtId="172" fontId="16" fillId="0" borderId="0" xfId="15" applyNumberFormat="1" applyFont="1" applyFill="1" applyAlignment="1">
      <alignment/>
    </xf>
    <xf numFmtId="43" fontId="1" fillId="0" borderId="3" xfId="15" applyNumberFormat="1" applyFont="1" applyFill="1" applyBorder="1" applyAlignment="1">
      <alignment/>
    </xf>
    <xf numFmtId="43" fontId="1" fillId="0" borderId="0" xfId="15" applyFont="1" applyFill="1" applyAlignment="1">
      <alignment/>
    </xf>
    <xf numFmtId="41" fontId="10" fillId="0" borderId="6" xfId="15" applyNumberFormat="1" applyFont="1" applyFill="1" applyBorder="1" applyAlignment="1">
      <alignment horizontal="center"/>
    </xf>
    <xf numFmtId="0" fontId="1" fillId="0" borderId="0" xfId="0" applyFont="1" applyFill="1" applyAlignment="1" quotePrefix="1">
      <alignment/>
    </xf>
    <xf numFmtId="177" fontId="1" fillId="0" borderId="0" xfId="0" applyNumberFormat="1" applyFont="1" applyFill="1" applyAlignment="1">
      <alignment/>
    </xf>
    <xf numFmtId="177" fontId="14" fillId="0" borderId="0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177" fontId="13" fillId="0" borderId="0" xfId="0" applyNumberFormat="1" applyFont="1" applyFill="1" applyAlignment="1">
      <alignment/>
    </xf>
    <xf numFmtId="172" fontId="13" fillId="0" borderId="0" xfId="18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177" fontId="14" fillId="0" borderId="0" xfId="0" applyNumberFormat="1" applyFont="1" applyFill="1" applyAlignment="1">
      <alignment horizontal="center"/>
    </xf>
    <xf numFmtId="177" fontId="16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left"/>
    </xf>
    <xf numFmtId="177" fontId="14" fillId="0" borderId="0" xfId="0" applyNumberFormat="1" applyFont="1" applyFill="1" applyBorder="1" applyAlignment="1">
      <alignment horizontal="left"/>
    </xf>
    <xf numFmtId="177" fontId="13" fillId="0" borderId="0" xfId="0" applyNumberFormat="1" applyFont="1" applyFill="1" applyBorder="1" applyAlignment="1">
      <alignment horizontal="center"/>
    </xf>
    <xf numFmtId="177" fontId="13" fillId="0" borderId="0" xfId="0" applyNumberFormat="1" applyFont="1" applyFill="1" applyAlignment="1">
      <alignment horizontal="center"/>
    </xf>
    <xf numFmtId="172" fontId="13" fillId="0" borderId="0" xfId="18" applyNumberFormat="1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13" fillId="0" borderId="9" xfId="0" applyNumberFormat="1" applyFont="1" applyFill="1" applyBorder="1" applyAlignment="1">
      <alignment horizontal="center"/>
    </xf>
    <xf numFmtId="172" fontId="13" fillId="0" borderId="9" xfId="18" applyNumberFormat="1" applyFont="1" applyFill="1" applyBorder="1" applyAlignment="1">
      <alignment horizontal="center"/>
    </xf>
    <xf numFmtId="177" fontId="13" fillId="0" borderId="9" xfId="0" applyNumberFormat="1" applyFont="1" applyFill="1" applyBorder="1" applyAlignment="1">
      <alignment/>
    </xf>
    <xf numFmtId="172" fontId="13" fillId="0" borderId="0" xfId="18" applyNumberFormat="1" applyFont="1" applyFill="1" applyBorder="1" applyAlignment="1">
      <alignment horizontal="center"/>
    </xf>
    <xf numFmtId="177" fontId="14" fillId="0" borderId="0" xfId="0" applyNumberFormat="1" applyFont="1" applyFill="1" applyBorder="1" applyAlignment="1" quotePrefix="1">
      <alignment horizontal="center"/>
    </xf>
    <xf numFmtId="177" fontId="14" fillId="0" borderId="0" xfId="0" applyNumberFormat="1" applyFont="1" applyFill="1" applyBorder="1" applyAlignment="1" quotePrefix="1">
      <alignment/>
    </xf>
    <xf numFmtId="177" fontId="13" fillId="0" borderId="6" xfId="0" applyNumberFormat="1" applyFont="1" applyFill="1" applyBorder="1" applyAlignment="1">
      <alignment/>
    </xf>
    <xf numFmtId="177" fontId="13" fillId="0" borderId="19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/>
    </xf>
    <xf numFmtId="177" fontId="14" fillId="0" borderId="2" xfId="0" applyNumberFormat="1" applyFont="1" applyFill="1" applyBorder="1" applyAlignment="1">
      <alignment horizontal="center"/>
    </xf>
    <xf numFmtId="177" fontId="13" fillId="0" borderId="10" xfId="0" applyNumberFormat="1" applyFont="1" applyFill="1" applyBorder="1" applyAlignment="1">
      <alignment/>
    </xf>
    <xf numFmtId="177" fontId="14" fillId="2" borderId="4" xfId="18" applyNumberFormat="1" applyFont="1" applyFill="1" applyBorder="1" applyAlignment="1">
      <alignment horizontal="center"/>
    </xf>
    <xf numFmtId="177" fontId="14" fillId="2" borderId="3" xfId="18" applyNumberFormat="1" applyFont="1" applyFill="1" applyBorder="1" applyAlignment="1">
      <alignment horizontal="center"/>
    </xf>
    <xf numFmtId="172" fontId="14" fillId="2" borderId="3" xfId="18" applyNumberFormat="1" applyFont="1" applyFill="1" applyBorder="1" applyAlignment="1">
      <alignment horizontal="center"/>
    </xf>
    <xf numFmtId="177" fontId="14" fillId="0" borderId="4" xfId="18" applyNumberFormat="1" applyFont="1" applyFill="1" applyBorder="1" applyAlignment="1">
      <alignment horizontal="center"/>
    </xf>
    <xf numFmtId="177" fontId="14" fillId="0" borderId="3" xfId="0" applyNumberFormat="1" applyFont="1" applyFill="1" applyBorder="1" applyAlignment="1">
      <alignment horizontal="center"/>
    </xf>
    <xf numFmtId="177" fontId="14" fillId="0" borderId="0" xfId="0" applyNumberFormat="1" applyFont="1" applyFill="1" applyAlignment="1">
      <alignment horizontal="centerContinuous"/>
    </xf>
    <xf numFmtId="177" fontId="14" fillId="0" borderId="10" xfId="0" applyNumberFormat="1" applyFont="1" applyFill="1" applyBorder="1" applyAlignment="1">
      <alignment horizontal="centerContinuous"/>
    </xf>
    <xf numFmtId="177" fontId="14" fillId="0" borderId="19" xfId="0" applyNumberFormat="1" applyFont="1" applyFill="1" applyBorder="1" applyAlignment="1">
      <alignment horizontal="centerContinuous"/>
    </xf>
    <xf numFmtId="177" fontId="2" fillId="2" borderId="0" xfId="18" applyNumberFormat="1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 horizontal="centerContinuous"/>
    </xf>
    <xf numFmtId="177" fontId="14" fillId="0" borderId="5" xfId="18" applyNumberFormat="1" applyFont="1" applyFill="1" applyBorder="1" applyAlignment="1">
      <alignment horizontal="center"/>
    </xf>
    <xf numFmtId="177" fontId="14" fillId="0" borderId="10" xfId="18" applyNumberFormat="1" applyFont="1" applyFill="1" applyBorder="1" applyAlignment="1">
      <alignment horizontal="center"/>
    </xf>
    <xf numFmtId="172" fontId="14" fillId="0" borderId="10" xfId="18" applyNumberFormat="1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 horizontal="center"/>
    </xf>
    <xf numFmtId="177" fontId="14" fillId="0" borderId="20" xfId="0" applyNumberFormat="1" applyFont="1" applyFill="1" applyBorder="1" applyAlignment="1">
      <alignment horizontal="centerContinuous"/>
    </xf>
    <xf numFmtId="177" fontId="1" fillId="0" borderId="0" xfId="0" applyNumberFormat="1" applyFont="1" applyFill="1" applyBorder="1" applyAlignment="1">
      <alignment/>
    </xf>
    <xf numFmtId="177" fontId="14" fillId="0" borderId="5" xfId="0" applyNumberFormat="1" applyFont="1" applyFill="1" applyBorder="1" applyAlignment="1">
      <alignment horizontal="center"/>
    </xf>
    <xf numFmtId="177" fontId="14" fillId="0" borderId="19" xfId="0" applyNumberFormat="1" applyFont="1" applyFill="1" applyBorder="1" applyAlignment="1">
      <alignment horizontal="center"/>
    </xf>
    <xf numFmtId="177" fontId="14" fillId="0" borderId="20" xfId="0" applyNumberFormat="1" applyFont="1" applyFill="1" applyBorder="1" applyAlignment="1">
      <alignment horizontal="center"/>
    </xf>
    <xf numFmtId="177" fontId="13" fillId="0" borderId="5" xfId="18" applyNumberFormat="1" applyFont="1" applyFill="1" applyBorder="1" applyAlignment="1">
      <alignment/>
    </xf>
    <xf numFmtId="177" fontId="13" fillId="0" borderId="10" xfId="18" applyNumberFormat="1" applyFont="1" applyFill="1" applyBorder="1" applyAlignment="1">
      <alignment/>
    </xf>
    <xf numFmtId="172" fontId="13" fillId="0" borderId="10" xfId="18" applyNumberFormat="1" applyFont="1" applyFill="1" applyBorder="1" applyAlignment="1">
      <alignment/>
    </xf>
    <xf numFmtId="177" fontId="13" fillId="3" borderId="10" xfId="18" applyNumberFormat="1" applyFont="1" applyFill="1" applyBorder="1" applyAlignment="1">
      <alignment/>
    </xf>
    <xf numFmtId="183" fontId="13" fillId="0" borderId="0" xfId="18" applyNumberFormat="1" applyFont="1" applyFill="1" applyBorder="1" applyAlignment="1">
      <alignment/>
    </xf>
    <xf numFmtId="177" fontId="13" fillId="0" borderId="20" xfId="18" applyNumberFormat="1" applyFont="1" applyFill="1" applyBorder="1" applyAlignment="1">
      <alignment/>
    </xf>
    <xf numFmtId="177" fontId="13" fillId="0" borderId="0" xfId="18" applyNumberFormat="1" applyFont="1" applyFill="1" applyBorder="1" applyAlignment="1">
      <alignment/>
    </xf>
    <xf numFmtId="177" fontId="1" fillId="0" borderId="0" xfId="18" applyNumberFormat="1" applyFont="1" applyFill="1" applyBorder="1" applyAlignment="1">
      <alignment/>
    </xf>
    <xf numFmtId="177" fontId="13" fillId="0" borderId="5" xfId="0" applyNumberFormat="1" applyFont="1" applyFill="1" applyBorder="1" applyAlignment="1">
      <alignment/>
    </xf>
    <xf numFmtId="177" fontId="13" fillId="0" borderId="20" xfId="0" applyNumberFormat="1" applyFont="1" applyFill="1" applyBorder="1" applyAlignment="1">
      <alignment/>
    </xf>
    <xf numFmtId="177" fontId="13" fillId="0" borderId="15" xfId="0" applyNumberFormat="1" applyFont="1" applyFill="1" applyBorder="1" applyAlignment="1">
      <alignment/>
    </xf>
    <xf numFmtId="177" fontId="13" fillId="0" borderId="8" xfId="0" applyNumberFormat="1" applyFont="1" applyFill="1" applyBorder="1" applyAlignment="1">
      <alignment/>
    </xf>
    <xf numFmtId="172" fontId="13" fillId="3" borderId="8" xfId="18" applyNumberFormat="1" applyFont="1" applyFill="1" applyBorder="1" applyAlignment="1">
      <alignment/>
    </xf>
    <xf numFmtId="177" fontId="13" fillId="3" borderId="8" xfId="0" applyNumberFormat="1" applyFont="1" applyFill="1" applyBorder="1" applyAlignment="1">
      <alignment/>
    </xf>
    <xf numFmtId="177" fontId="13" fillId="0" borderId="8" xfId="18" applyNumberFormat="1" applyFont="1" applyFill="1" applyBorder="1" applyAlignment="1">
      <alignment/>
    </xf>
    <xf numFmtId="183" fontId="13" fillId="0" borderId="9" xfId="18" applyNumberFormat="1" applyFont="1" applyFill="1" applyBorder="1" applyAlignment="1">
      <alignment/>
    </xf>
    <xf numFmtId="177" fontId="13" fillId="0" borderId="21" xfId="0" applyNumberFormat="1" applyFont="1" applyFill="1" applyBorder="1" applyAlignment="1">
      <alignment/>
    </xf>
    <xf numFmtId="177" fontId="13" fillId="0" borderId="9" xfId="18" applyNumberFormat="1" applyFont="1" applyFill="1" applyBorder="1" applyAlignment="1">
      <alignment/>
    </xf>
    <xf numFmtId="177" fontId="1" fillId="0" borderId="9" xfId="0" applyNumberFormat="1" applyFont="1" applyFill="1" applyBorder="1" applyAlignment="1">
      <alignment/>
    </xf>
    <xf numFmtId="172" fontId="1" fillId="0" borderId="0" xfId="18" applyNumberFormat="1" applyFont="1" applyFill="1" applyBorder="1" applyAlignment="1">
      <alignment/>
    </xf>
    <xf numFmtId="43" fontId="13" fillId="0" borderId="10" xfId="18" applyFont="1" applyFill="1" applyBorder="1" applyAlignment="1">
      <alignment/>
    </xf>
    <xf numFmtId="177" fontId="13" fillId="3" borderId="5" xfId="0" applyNumberFormat="1" applyFont="1" applyFill="1" applyBorder="1" applyAlignment="1">
      <alignment/>
    </xf>
    <xf numFmtId="177" fontId="13" fillId="3" borderId="10" xfId="0" applyNumberFormat="1" applyFont="1" applyFill="1" applyBorder="1" applyAlignment="1">
      <alignment/>
    </xf>
    <xf numFmtId="172" fontId="13" fillId="3" borderId="10" xfId="18" applyNumberFormat="1" applyFont="1" applyFill="1" applyBorder="1" applyAlignment="1">
      <alignment/>
    </xf>
    <xf numFmtId="172" fontId="13" fillId="0" borderId="8" xfId="18" applyNumberFormat="1" applyFont="1" applyFill="1" applyBorder="1" applyAlignment="1">
      <alignment/>
    </xf>
    <xf numFmtId="177" fontId="13" fillId="3" borderId="15" xfId="0" applyNumberFormat="1" applyFont="1" applyFill="1" applyBorder="1" applyAlignment="1">
      <alignment/>
    </xf>
    <xf numFmtId="177" fontId="13" fillId="0" borderId="3" xfId="0" applyNumberFormat="1" applyFont="1" applyFill="1" applyBorder="1" applyAlignment="1">
      <alignment/>
    </xf>
    <xf numFmtId="183" fontId="13" fillId="0" borderId="2" xfId="18" applyNumberFormat="1" applyFont="1" applyFill="1" applyBorder="1" applyAlignment="1">
      <alignment/>
    </xf>
    <xf numFmtId="172" fontId="13" fillId="0" borderId="3" xfId="18" applyNumberFormat="1" applyFont="1" applyFill="1" applyBorder="1" applyAlignment="1">
      <alignment/>
    </xf>
    <xf numFmtId="177" fontId="13" fillId="0" borderId="4" xfId="0" applyNumberFormat="1" applyFont="1" applyFill="1" applyBorder="1" applyAlignment="1">
      <alignment/>
    </xf>
    <xf numFmtId="177" fontId="13" fillId="0" borderId="3" xfId="18" applyNumberFormat="1" applyFont="1" applyFill="1" applyBorder="1" applyAlignment="1">
      <alignment/>
    </xf>
    <xf numFmtId="172" fontId="13" fillId="0" borderId="5" xfId="18" applyNumberFormat="1" applyFont="1" applyFill="1" applyBorder="1" applyAlignment="1">
      <alignment/>
    </xf>
    <xf numFmtId="172" fontId="13" fillId="0" borderId="22" xfId="18" applyNumberFormat="1" applyFont="1" applyFill="1" applyBorder="1" applyAlignment="1">
      <alignment/>
    </xf>
    <xf numFmtId="172" fontId="13" fillId="0" borderId="23" xfId="18" applyNumberFormat="1" applyFont="1" applyFill="1" applyBorder="1" applyAlignment="1">
      <alignment/>
    </xf>
    <xf numFmtId="177" fontId="13" fillId="0" borderId="22" xfId="18" applyNumberFormat="1" applyFont="1" applyFill="1" applyBorder="1" applyAlignment="1">
      <alignment/>
    </xf>
    <xf numFmtId="177" fontId="13" fillId="0" borderId="16" xfId="0" applyNumberFormat="1" applyFont="1" applyFill="1" applyBorder="1" applyAlignment="1">
      <alignment/>
    </xf>
    <xf numFmtId="177" fontId="13" fillId="0" borderId="16" xfId="18" applyNumberFormat="1" applyFont="1" applyFill="1" applyBorder="1" applyAlignment="1">
      <alignment/>
    </xf>
    <xf numFmtId="177" fontId="13" fillId="0" borderId="24" xfId="18" applyNumberFormat="1" applyFont="1" applyFill="1" applyBorder="1" applyAlignment="1">
      <alignment/>
    </xf>
    <xf numFmtId="172" fontId="13" fillId="0" borderId="0" xfId="15" applyNumberFormat="1" applyFont="1" applyFill="1" applyAlignment="1">
      <alignment horizontal="center"/>
    </xf>
    <xf numFmtId="172" fontId="13" fillId="0" borderId="9" xfId="15" applyNumberFormat="1" applyFont="1" applyFill="1" applyBorder="1" applyAlignment="1">
      <alignment horizontal="center"/>
    </xf>
    <xf numFmtId="172" fontId="13" fillId="0" borderId="0" xfId="15" applyNumberFormat="1" applyFont="1" applyFill="1" applyBorder="1" applyAlignment="1">
      <alignment horizontal="center"/>
    </xf>
    <xf numFmtId="177" fontId="14" fillId="2" borderId="4" xfId="15" applyNumberFormat="1" applyFont="1" applyFill="1" applyBorder="1" applyAlignment="1">
      <alignment horizontal="center"/>
    </xf>
    <xf numFmtId="177" fontId="14" fillId="2" borderId="3" xfId="15" applyNumberFormat="1" applyFont="1" applyFill="1" applyBorder="1" applyAlignment="1">
      <alignment horizontal="center"/>
    </xf>
    <xf numFmtId="172" fontId="14" fillId="2" borderId="3" xfId="15" applyNumberFormat="1" applyFont="1" applyFill="1" applyBorder="1" applyAlignment="1">
      <alignment horizontal="center"/>
    </xf>
    <xf numFmtId="177" fontId="14" fillId="0" borderId="4" xfId="15" applyNumberFormat="1" applyFont="1" applyFill="1" applyBorder="1" applyAlignment="1">
      <alignment horizontal="center"/>
    </xf>
    <xf numFmtId="177" fontId="2" fillId="2" borderId="0" xfId="15" applyNumberFormat="1" applyFont="1" applyFill="1" applyBorder="1" applyAlignment="1">
      <alignment horizontal="center"/>
    </xf>
    <xf numFmtId="177" fontId="14" fillId="0" borderId="5" xfId="15" applyNumberFormat="1" applyFont="1" applyFill="1" applyBorder="1" applyAlignment="1">
      <alignment horizontal="center"/>
    </xf>
    <xf numFmtId="177" fontId="14" fillId="0" borderId="10" xfId="15" applyNumberFormat="1" applyFont="1" applyFill="1" applyBorder="1" applyAlignment="1">
      <alignment horizontal="center"/>
    </xf>
    <xf numFmtId="172" fontId="14" fillId="0" borderId="10" xfId="15" applyNumberFormat="1" applyFont="1" applyFill="1" applyBorder="1" applyAlignment="1">
      <alignment horizontal="center"/>
    </xf>
    <xf numFmtId="177" fontId="13" fillId="0" borderId="5" xfId="15" applyNumberFormat="1" applyFont="1" applyFill="1" applyBorder="1" applyAlignment="1">
      <alignment/>
    </xf>
    <xf numFmtId="177" fontId="13" fillId="0" borderId="10" xfId="15" applyNumberFormat="1" applyFont="1" applyFill="1" applyBorder="1" applyAlignment="1">
      <alignment/>
    </xf>
    <xf numFmtId="172" fontId="13" fillId="0" borderId="10" xfId="15" applyNumberFormat="1" applyFont="1" applyFill="1" applyBorder="1" applyAlignment="1">
      <alignment/>
    </xf>
    <xf numFmtId="177" fontId="13" fillId="3" borderId="10" xfId="15" applyNumberFormat="1" applyFont="1" applyFill="1" applyBorder="1" applyAlignment="1">
      <alignment/>
    </xf>
    <xf numFmtId="183" fontId="13" fillId="0" borderId="0" xfId="15" applyNumberFormat="1" applyFont="1" applyFill="1" applyBorder="1" applyAlignment="1">
      <alignment/>
    </xf>
    <xf numFmtId="177" fontId="13" fillId="0" borderId="20" xfId="15" applyNumberFormat="1" applyFont="1" applyFill="1" applyBorder="1" applyAlignment="1">
      <alignment/>
    </xf>
    <xf numFmtId="177" fontId="13" fillId="0" borderId="0" xfId="15" applyNumberFormat="1" applyFont="1" applyFill="1" applyBorder="1" applyAlignment="1">
      <alignment/>
    </xf>
    <xf numFmtId="177" fontId="1" fillId="0" borderId="0" xfId="15" applyNumberFormat="1" applyFont="1" applyFill="1" applyBorder="1" applyAlignment="1">
      <alignment/>
    </xf>
    <xf numFmtId="172" fontId="13" fillId="3" borderId="8" xfId="15" applyNumberFormat="1" applyFont="1" applyFill="1" applyBorder="1" applyAlignment="1">
      <alignment/>
    </xf>
    <xf numFmtId="177" fontId="13" fillId="0" borderId="8" xfId="15" applyNumberFormat="1" applyFont="1" applyFill="1" applyBorder="1" applyAlignment="1">
      <alignment/>
    </xf>
    <xf numFmtId="183" fontId="13" fillId="0" borderId="9" xfId="15" applyNumberFormat="1" applyFont="1" applyFill="1" applyBorder="1" applyAlignment="1">
      <alignment/>
    </xf>
    <xf numFmtId="177" fontId="13" fillId="0" borderId="9" xfId="15" applyNumberFormat="1" applyFont="1" applyFill="1" applyBorder="1" applyAlignment="1">
      <alignment/>
    </xf>
    <xf numFmtId="172" fontId="1" fillId="0" borderId="0" xfId="15" applyNumberFormat="1" applyFont="1" applyFill="1" applyBorder="1" applyAlignment="1">
      <alignment/>
    </xf>
    <xf numFmtId="43" fontId="13" fillId="0" borderId="10" xfId="15" applyFont="1" applyFill="1" applyBorder="1" applyAlignment="1">
      <alignment/>
    </xf>
    <xf numFmtId="172" fontId="13" fillId="3" borderId="10" xfId="15" applyNumberFormat="1" applyFont="1" applyFill="1" applyBorder="1" applyAlignment="1">
      <alignment/>
    </xf>
    <xf numFmtId="172" fontId="13" fillId="0" borderId="8" xfId="15" applyNumberFormat="1" applyFont="1" applyFill="1" applyBorder="1" applyAlignment="1">
      <alignment/>
    </xf>
    <xf numFmtId="183" fontId="13" fillId="0" borderId="2" xfId="15" applyNumberFormat="1" applyFont="1" applyFill="1" applyBorder="1" applyAlignment="1">
      <alignment/>
    </xf>
    <xf numFmtId="172" fontId="13" fillId="0" borderId="3" xfId="15" applyNumberFormat="1" applyFont="1" applyFill="1" applyBorder="1" applyAlignment="1">
      <alignment/>
    </xf>
    <xf numFmtId="177" fontId="13" fillId="0" borderId="3" xfId="15" applyNumberFormat="1" applyFont="1" applyFill="1" applyBorder="1" applyAlignment="1">
      <alignment/>
    </xf>
    <xf numFmtId="172" fontId="13" fillId="0" borderId="5" xfId="15" applyNumberFormat="1" applyFont="1" applyFill="1" applyBorder="1" applyAlignment="1">
      <alignment/>
    </xf>
    <xf numFmtId="172" fontId="13" fillId="0" borderId="22" xfId="15" applyNumberFormat="1" applyFont="1" applyFill="1" applyBorder="1" applyAlignment="1">
      <alignment/>
    </xf>
    <xf numFmtId="172" fontId="13" fillId="0" borderId="23" xfId="15" applyNumberFormat="1" applyFont="1" applyFill="1" applyBorder="1" applyAlignment="1">
      <alignment/>
    </xf>
    <xf numFmtId="177" fontId="13" fillId="0" borderId="22" xfId="15" applyNumberFormat="1" applyFont="1" applyFill="1" applyBorder="1" applyAlignment="1">
      <alignment/>
    </xf>
    <xf numFmtId="177" fontId="13" fillId="0" borderId="16" xfId="15" applyNumberFormat="1" applyFont="1" applyFill="1" applyBorder="1" applyAlignment="1">
      <alignment/>
    </xf>
    <xf numFmtId="177" fontId="13" fillId="0" borderId="24" xfId="15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1" fontId="2" fillId="0" borderId="5" xfId="15" applyNumberFormat="1" applyFont="1" applyFill="1" applyBorder="1" applyAlignment="1">
      <alignment/>
    </xf>
    <xf numFmtId="172" fontId="2" fillId="0" borderId="0" xfId="15" applyNumberFormat="1" applyFont="1" applyFill="1" applyBorder="1" applyAlignment="1">
      <alignment horizontal="center"/>
    </xf>
    <xf numFmtId="172" fontId="2" fillId="0" borderId="0" xfId="15" applyNumberFormat="1" applyFont="1" applyFill="1" applyBorder="1" applyAlignment="1" quotePrefix="1">
      <alignment horizontal="center"/>
    </xf>
    <xf numFmtId="41" fontId="2" fillId="0" borderId="0" xfId="15" applyNumberFormat="1" applyFont="1" applyFill="1" applyBorder="1" applyAlignment="1">
      <alignment/>
    </xf>
    <xf numFmtId="41" fontId="1" fillId="0" borderId="0" xfId="15" applyNumberFormat="1" applyFont="1" applyFill="1" applyBorder="1" applyAlignment="1">
      <alignment/>
    </xf>
    <xf numFmtId="172" fontId="2" fillId="0" borderId="0" xfId="15" applyNumberFormat="1" applyFont="1" applyFill="1" applyBorder="1" applyAlignment="1">
      <alignment/>
    </xf>
    <xf numFmtId="173" fontId="2" fillId="0" borderId="0" xfId="15" applyNumberFormat="1" applyFont="1" applyFill="1" applyBorder="1" applyAlignment="1">
      <alignment/>
    </xf>
    <xf numFmtId="41" fontId="2" fillId="0" borderId="13" xfId="15" applyNumberFormat="1" applyFont="1" applyFill="1" applyBorder="1" applyAlignment="1">
      <alignment/>
    </xf>
    <xf numFmtId="173" fontId="1" fillId="0" borderId="16" xfId="15" applyNumberFormat="1" applyFont="1" applyFill="1" applyBorder="1" applyAlignment="1">
      <alignment/>
    </xf>
    <xf numFmtId="15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41" fontId="9" fillId="0" borderId="9" xfId="15" applyNumberFormat="1" applyFont="1" applyFill="1" applyBorder="1" applyAlignment="1">
      <alignment horizontal="center"/>
    </xf>
    <xf numFmtId="41" fontId="9" fillId="0" borderId="0" xfId="15" applyNumberFormat="1" applyFont="1" applyFill="1" applyBorder="1" applyAlignment="1">
      <alignment horizontal="center"/>
    </xf>
    <xf numFmtId="41" fontId="9" fillId="0" borderId="3" xfId="15" applyNumberFormat="1" applyFont="1" applyFill="1" applyBorder="1" applyAlignment="1">
      <alignment horizontal="center"/>
    </xf>
    <xf numFmtId="41" fontId="9" fillId="0" borderId="8" xfId="15" applyNumberFormat="1" applyFont="1" applyFill="1" applyBorder="1" applyAlignment="1">
      <alignment horizontal="center"/>
    </xf>
    <xf numFmtId="41" fontId="9" fillId="0" borderId="6" xfId="15" applyNumberFormat="1" applyFont="1" applyFill="1" applyBorder="1" applyAlignment="1">
      <alignment horizontal="center"/>
    </xf>
    <xf numFmtId="41" fontId="9" fillId="0" borderId="1" xfId="15" applyNumberFormat="1" applyFont="1" applyFill="1" applyBorder="1" applyAlignment="1">
      <alignment horizontal="center"/>
    </xf>
    <xf numFmtId="172" fontId="2" fillId="0" borderId="25" xfId="15" applyNumberFormat="1" applyFont="1" applyFill="1" applyBorder="1" applyAlignment="1">
      <alignment horizontal="center"/>
    </xf>
    <xf numFmtId="172" fontId="2" fillId="0" borderId="7" xfId="15" applyNumberFormat="1" applyFont="1" applyFill="1" applyBorder="1" applyAlignment="1">
      <alignment horizontal="center"/>
    </xf>
    <xf numFmtId="177" fontId="14" fillId="0" borderId="0" xfId="0" applyNumberFormat="1" applyFont="1" applyFill="1" applyBorder="1" applyAlignment="1" quotePrefix="1">
      <alignment horizontal="center"/>
    </xf>
    <xf numFmtId="177" fontId="14" fillId="0" borderId="0" xfId="0" applyNumberFormat="1" applyFont="1" applyFill="1" applyBorder="1" applyAlignment="1">
      <alignment horizontal="center"/>
    </xf>
    <xf numFmtId="177" fontId="14" fillId="0" borderId="13" xfId="0" applyNumberFormat="1" applyFont="1" applyFill="1" applyBorder="1" applyAlignment="1">
      <alignment horizontal="center"/>
    </xf>
  </cellXfs>
  <cellStyles count="21">
    <cellStyle name="Normal" xfId="0"/>
    <cellStyle name="Comma" xfId="15"/>
    <cellStyle name="Comma [0]" xfId="16"/>
    <cellStyle name="comma zerodec" xfId="17"/>
    <cellStyle name="Comma_Skiva Yearly Variance" xfId="18"/>
    <cellStyle name="Currency" xfId="19"/>
    <cellStyle name="Currency [0]" xfId="20"/>
    <cellStyle name="Currency1" xfId="21"/>
    <cellStyle name="Date" xfId="22"/>
    <cellStyle name="Dollar (zero dec)" xfId="23"/>
    <cellStyle name="Fixed" xfId="24"/>
    <cellStyle name="Followed Hyperlink" xfId="25"/>
    <cellStyle name="HEADING1" xfId="26"/>
    <cellStyle name="HEADING2" xfId="27"/>
    <cellStyle name="Hyperlink" xfId="28"/>
    <cellStyle name="Normal_Denko AC Jun 04" xfId="29"/>
    <cellStyle name="Œ…‹æØ‚è [0.00]_ƒ}ƒXƒ^i“¾ˆÓæj" xfId="30"/>
    <cellStyle name="Œ…‹æØ‚è_ƒ}ƒXƒ^i“¾ˆÓæj" xfId="31"/>
    <cellStyle name="Percent" xfId="32"/>
    <cellStyle name="SHEET2" xfId="33"/>
    <cellStyle name="Total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udit\DENKO\Horwath\Denko%20Industrial%20Corporation%20Sdn.%20Bhd.%20(CONSOLE)\DICB-Consol1204(2)(14.02.05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INSHENG%20PLASTIC\PROFORMA%20BALANCE%20YEAR%202002%20TO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S5%20ONG\YEAR%202002\ANALYSIS%20SALES%20REPORT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LAN\LOCALS~1\TEMP\Audit\DENKO\Horwath\Denko%20Industrial%20Corporation%20Sdn.%20Bhd.%20(CONSOLE)\2005\March\DICB-Consol%20wktgs(1)(1).-31.03.05(BDO)(Anno.)(26.05.05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HANSH~1\LOCALS~1\Temp\notesFFF692\DICB-Consol%20wktgs.-31.03.05(20.05.05)(Anno.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iah\Local%20Settings\Temporary%20Internet%20Files\Content.IE5\G37NA0TT\2nd%20draft\DICB-Consol%20wktgs(1).-31.03.05(15.05.05)(Anno.)(22.05.05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iah\Local%20Settings\Temporary%20Internet%20Files\Content.IE5\G37NA0TT\WS5%20ONG\YEAR%202002\ANALYSIS%20SALES%20REPORT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LAN\LOCALS~1\TEMP\Audit\DENKO\Horwath\Denko%20Industrial%20Corporation%20Sdn.%20Bhd.%20(CONSOLE)\2005\March\Skiva%20Quarterly%20Variance(27.05.0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XXXXXXX"/>
      <sheetName val="BS  (2)"/>
      <sheetName val="BS "/>
      <sheetName val="BS working"/>
      <sheetName val="Interco diff"/>
      <sheetName val="Equity (2)"/>
      <sheetName val="Equity "/>
      <sheetName val="INCOME (2)"/>
      <sheetName val="INCOME"/>
      <sheetName val="INCOME working"/>
      <sheetName val="SEGMENT"/>
      <sheetName val="Cash flows(2)"/>
      <sheetName val="cash flows workings(2)"/>
      <sheetName val="CASHFLOW "/>
      <sheetName val="CF working"/>
      <sheetName val="Group borrowings"/>
      <sheetName val="Corporate Guarantee (2)"/>
      <sheetName val="Corporate Guarantee"/>
      <sheetName val="esos"/>
      <sheetName val="interco"/>
      <sheetName val="Int &amp; Dep."/>
      <sheetName val="consol entries"/>
      <sheetName val="journal"/>
      <sheetName val="Status(forecast)"/>
      <sheetName val="PL05 (Post)"/>
      <sheetName val="Workings-2001"/>
      <sheetName val="cashflow"/>
      <sheetName val="MI"/>
      <sheetName val="NTA"/>
      <sheetName val="Consol workings"/>
      <sheetName val="Status (Mgnt acc)"/>
      <sheetName val="Status (Mgmt acc.)(2)"/>
      <sheetName val="Interco diff (2)"/>
      <sheetName val="InterCo Bal"/>
      <sheetName val="Provision for doubtful debts"/>
      <sheetName val="Investment"/>
      <sheetName val="Corporate Guarantee (Updated)"/>
      <sheetName val="Corporate Guarantee(Old)"/>
    </sheetNames>
    <sheetDataSet>
      <sheetData sheetId="4">
        <row r="18">
          <cell r="T18">
            <v>2800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BSHEET"/>
      <sheetName val="FA APP"/>
      <sheetName val="FA APP 2001"/>
      <sheetName val="TB"/>
      <sheetName val="BS2002"/>
      <sheetName val="FA APP "/>
      <sheetName val="ADD F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ales-Raw Parts &amp; others"/>
      <sheetName val="sales-Tooling"/>
      <sheetName val="sales trend - raw parts"/>
      <sheetName val="sales trend - tooling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XXXXXXX"/>
      <sheetName val="CONTENTS"/>
      <sheetName val="BS  (Apdx.1)"/>
      <sheetName val="BS (WRK.Apdx,2)"/>
      <sheetName val="BS (Apdx.3))"/>
      <sheetName val="Equity(Apdx,4) "/>
      <sheetName val="INCOME (Apdx.5))"/>
      <sheetName val="INCOME working(Apdx.6) "/>
      <sheetName val="INCOME working (DORM.)(Apdx.7"/>
      <sheetName val="consol entries(Apdx.8)"/>
      <sheetName val="journal(Apdx.9)"/>
      <sheetName val="Cashflow(apdx.10) "/>
      <sheetName val="Cashflow04"/>
      <sheetName val="Cashflow'05"/>
      <sheetName val="cash flows workings(Apdx.11))"/>
      <sheetName val="Other Inc.. fin.Dbts(Apdx.12)"/>
      <sheetName val="otherInc.fin,Dbts.Dmt(Apdx.13)"/>
      <sheetName val="Grp borrs(Apdx.14)"/>
      <sheetName val="Corp, guarantee(Apdx,15)"/>
      <sheetName val="SEGMENT)APDX.16)"/>
      <sheetName val="SEGMENT"/>
      <sheetName val="esos(Apdx.18)"/>
      <sheetName val="Consol workings (2)"/>
      <sheetName val="MI"/>
      <sheetName val="NTA"/>
      <sheetName val="Consol workings"/>
    </sheetNames>
    <sheetDataSet>
      <sheetData sheetId="3">
        <row r="51">
          <cell r="E51">
            <v>73269</v>
          </cell>
        </row>
        <row r="52">
          <cell r="E52">
            <v>3136</v>
          </cell>
        </row>
        <row r="53">
          <cell r="E53">
            <v>3849</v>
          </cell>
        </row>
        <row r="54">
          <cell r="E54">
            <v>491</v>
          </cell>
        </row>
        <row r="55">
          <cell r="E55">
            <v>737</v>
          </cell>
        </row>
        <row r="56">
          <cell r="E56">
            <v>20391</v>
          </cell>
        </row>
        <row r="57">
          <cell r="E57">
            <v>9176</v>
          </cell>
        </row>
        <row r="58">
          <cell r="E58">
            <v>-79386</v>
          </cell>
        </row>
        <row r="59">
          <cell r="E59">
            <v>31663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XXXXXXX"/>
      <sheetName val="CONTENTS"/>
      <sheetName val="BS  (Apdx,1)"/>
      <sheetName val="BS (WRK.Apdx.2)"/>
      <sheetName val="BS (Apdx.3)"/>
      <sheetName val="Equity(Apdx.4) "/>
      <sheetName val="INCOME (Apdx.5)"/>
      <sheetName val="INCOME Rec.(Apdx.5-1)"/>
      <sheetName val="INC AFTER AFT ADJ(Apdx.5-2)"/>
      <sheetName val="INC. MGMT(Apdx.5-3)"/>
      <sheetName val="INC. WKG.(Apdx.6) "/>
      <sheetName val="INC.wkg.Drmt.(Apd.6-1)"/>
      <sheetName val="consol entries(APDX.7)"/>
      <sheetName val="journal(apdx.7-1)"/>
      <sheetName val="Cashflow(apdx.8) "/>
      <sheetName val="cash flows workings(Apdx.8-1))"/>
      <sheetName val="Other Inc.. fin.Dbts(Apdx.8-2)"/>
      <sheetName val="otherInc.fin,Dbts.Dmt(Apdx.8-3)"/>
      <sheetName val="Grp borrs(Apdx.9)"/>
      <sheetName val="Corp, guarantee(Apdx,10)"/>
      <sheetName val="MI"/>
      <sheetName val="NTA"/>
      <sheetName val="Consol workings"/>
      <sheetName val="SEGMENT"/>
      <sheetName val="BS05"/>
      <sheetName val="BS04"/>
      <sheetName val="cf"/>
      <sheetName val="CF workings"/>
    </sheetNames>
    <sheetDataSet>
      <sheetData sheetId="3">
        <row r="29">
          <cell r="E29">
            <v>468</v>
          </cell>
        </row>
        <row r="37">
          <cell r="E37">
            <v>10406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XXXXXXX"/>
      <sheetName val="CONTENTS"/>
      <sheetName val="BS  (Apdx.1)"/>
      <sheetName val="BS (WRK.Apdx,2)"/>
      <sheetName val="BS (Apdx.3))"/>
      <sheetName val="Equity(Apdx,4) "/>
      <sheetName val="INCOME (Apdx.5))"/>
      <sheetName val="INCOME working(Apdx.6) "/>
      <sheetName val="INCOME working (DORM.)(Apdx.7"/>
      <sheetName val="consol entries(Apdx.8)"/>
      <sheetName val="journal(Apdx.9)"/>
      <sheetName val="Cashflow(apdx.10) "/>
      <sheetName val="cash flows workings(Apdx.11))"/>
      <sheetName val="Other Inc.. fin.Dbts(Apdx.12)"/>
      <sheetName val="otherInc.fin,Dbts.Dmt(Apdx.13)"/>
      <sheetName val="Grp borrs(Apdx.14)"/>
      <sheetName val="Corp, guarantee(Apdx,15)"/>
      <sheetName val="SEGMENT)APDX.16)"/>
      <sheetName val="SEGMENT"/>
      <sheetName val="Consol workings (2)"/>
      <sheetName val="MI"/>
      <sheetName val="NTA"/>
      <sheetName val="Consol workings"/>
    </sheetNames>
    <sheetDataSet>
      <sheetData sheetId="4">
        <row r="6">
          <cell r="B6" t="str">
            <v>DICB</v>
          </cell>
          <cell r="C6" t="str">
            <v>DIPC</v>
          </cell>
          <cell r="D6" t="str">
            <v>DHLB</v>
          </cell>
          <cell r="E6" t="str">
            <v>DHLB-M</v>
          </cell>
          <cell r="F6" t="str">
            <v>Skiva Hldgs.</v>
          </cell>
          <cell r="G6" t="str">
            <v>Skiva Mkt</v>
          </cell>
          <cell r="H6" t="str">
            <v>Skiva Mfg.</v>
          </cell>
          <cell r="I6" t="str">
            <v>D. Oils &amp; Tool</v>
          </cell>
          <cell r="J6" t="str">
            <v>Winsheng</v>
          </cell>
          <cell r="K6" t="str">
            <v>AMSB</v>
          </cell>
          <cell r="L6" t="str">
            <v>LTSSB</v>
          </cell>
          <cell r="M6" t="str">
            <v>Eromax</v>
          </cell>
          <cell r="N6" t="str">
            <v>Dormant</v>
          </cell>
        </row>
      </sheetData>
      <sheetData sheetId="10">
        <row r="158">
          <cell r="V158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ales-Raw Parts &amp; others"/>
      <sheetName val="sales-Tooling"/>
      <sheetName val="sales trend - raw parts"/>
      <sheetName val="sales trend - tooling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Extrapolate 3 mths"/>
      <sheetName val="Variance quarterly"/>
      <sheetName val="Variance quarter- Discontinuing"/>
      <sheetName val="Skiva - Mar 05"/>
      <sheetName val="Skiva - Dec 04"/>
    </sheetNames>
    <sheetDataSet>
      <sheetData sheetId="1">
        <row r="33">
          <cell r="AI33">
            <v>0</v>
          </cell>
        </row>
      </sheetData>
      <sheetData sheetId="2">
        <row r="33">
          <cell r="AG33">
            <v>0</v>
          </cell>
        </row>
        <row r="42">
          <cell r="AC42">
            <v>0</v>
          </cell>
          <cell r="AG42">
            <v>0</v>
          </cell>
        </row>
      </sheetData>
      <sheetData sheetId="3">
        <row r="34">
          <cell r="N34">
            <v>1473470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90" zoomScaleNormal="90" zoomScaleSheetLayoutView="75" workbookViewId="0" topLeftCell="A10">
      <selection activeCell="B65" sqref="B65"/>
    </sheetView>
  </sheetViews>
  <sheetFormatPr defaultColWidth="9.140625" defaultRowHeight="12.75"/>
  <cols>
    <col min="1" max="1" width="34.140625" style="3" customWidth="1"/>
    <col min="2" max="2" width="18.421875" style="6" customWidth="1"/>
    <col min="3" max="3" width="18.7109375" style="6" customWidth="1"/>
    <col min="4" max="4" width="18.00390625" style="6" customWidth="1"/>
    <col min="5" max="5" width="19.00390625" style="6" customWidth="1"/>
    <col min="6" max="6" width="5.7109375" style="3" customWidth="1"/>
    <col min="7" max="7" width="10.421875" style="3" customWidth="1"/>
    <col min="8" max="16384" width="5.7109375" style="3" customWidth="1"/>
  </cols>
  <sheetData>
    <row r="1" spans="3:5" ht="15.75">
      <c r="C1" s="36" t="s">
        <v>0</v>
      </c>
      <c r="E1" s="86"/>
    </row>
    <row r="2" spans="2:3" ht="12.75">
      <c r="B2" s="3"/>
      <c r="C2" s="36" t="s">
        <v>97</v>
      </c>
    </row>
    <row r="3" spans="2:3" ht="12.75">
      <c r="B3" s="3"/>
      <c r="C3" s="36" t="s">
        <v>99</v>
      </c>
    </row>
    <row r="4" spans="2:3" ht="12.75">
      <c r="B4" s="3"/>
      <c r="C4" s="36" t="s">
        <v>98</v>
      </c>
    </row>
    <row r="5" spans="2:3" ht="12.75">
      <c r="B5" s="3"/>
      <c r="C5" s="45" t="s">
        <v>113</v>
      </c>
    </row>
    <row r="6" spans="2:3" ht="12.75">
      <c r="B6" s="3"/>
      <c r="C6" s="36" t="s">
        <v>126</v>
      </c>
    </row>
    <row r="7" spans="2:3" ht="12.75">
      <c r="B7" s="3"/>
      <c r="C7" s="36" t="s">
        <v>38</v>
      </c>
    </row>
    <row r="9" spans="2:5" ht="12.75">
      <c r="B9" s="229" t="s">
        <v>28</v>
      </c>
      <c r="C9" s="230"/>
      <c r="D9" s="229" t="s">
        <v>29</v>
      </c>
      <c r="E9" s="230"/>
    </row>
    <row r="10" spans="2:5" ht="12.75">
      <c r="B10" s="42" t="s">
        <v>14</v>
      </c>
      <c r="C10" s="42" t="s">
        <v>16</v>
      </c>
      <c r="D10" s="42" t="s">
        <v>14</v>
      </c>
      <c r="E10" s="42" t="s">
        <v>16</v>
      </c>
    </row>
    <row r="11" spans="2:5" ht="12.75">
      <c r="B11" s="43" t="s">
        <v>15</v>
      </c>
      <c r="C11" s="43" t="s">
        <v>17</v>
      </c>
      <c r="D11" s="43" t="s">
        <v>18</v>
      </c>
      <c r="E11" s="43" t="s">
        <v>17</v>
      </c>
    </row>
    <row r="12" spans="2:7" ht="12.75">
      <c r="B12" s="19"/>
      <c r="C12" s="43" t="s">
        <v>15</v>
      </c>
      <c r="D12" s="19"/>
      <c r="E12" s="43" t="s">
        <v>19</v>
      </c>
      <c r="G12" s="2"/>
    </row>
    <row r="13" spans="2:7" ht="12.75">
      <c r="B13" s="43" t="s">
        <v>117</v>
      </c>
      <c r="C13" s="43" t="s">
        <v>118</v>
      </c>
      <c r="D13" s="43" t="s">
        <v>117</v>
      </c>
      <c r="E13" s="43" t="s">
        <v>118</v>
      </c>
      <c r="G13" s="2"/>
    </row>
    <row r="14" spans="2:5" ht="12.75">
      <c r="B14" s="20"/>
      <c r="C14" s="20"/>
      <c r="D14" s="20"/>
      <c r="E14" s="20"/>
    </row>
    <row r="15" spans="2:5" ht="12.75">
      <c r="B15" s="44" t="s">
        <v>3</v>
      </c>
      <c r="C15" s="44" t="s">
        <v>3</v>
      </c>
      <c r="D15" s="44" t="s">
        <v>3</v>
      </c>
      <c r="E15" s="44" t="s">
        <v>3</v>
      </c>
    </row>
    <row r="16" spans="2:5" ht="12.75">
      <c r="B16" s="8"/>
      <c r="C16" s="8"/>
      <c r="D16" s="8"/>
      <c r="E16" s="8"/>
    </row>
    <row r="17" spans="1:5" ht="12.75">
      <c r="A17" s="21" t="s">
        <v>20</v>
      </c>
      <c r="B17" s="37">
        <v>36981</v>
      </c>
      <c r="C17" s="14">
        <v>12704</v>
      </c>
      <c r="D17" s="37">
        <v>138589</v>
      </c>
      <c r="E17" s="14">
        <v>50815</v>
      </c>
    </row>
    <row r="18" spans="1:5" ht="12.75">
      <c r="A18" s="22"/>
      <c r="B18" s="14"/>
      <c r="C18" s="14"/>
      <c r="D18" s="14"/>
      <c r="E18" s="14"/>
    </row>
    <row r="19" spans="1:5" ht="12.75">
      <c r="A19" s="21" t="s">
        <v>31</v>
      </c>
      <c r="B19" s="37">
        <v>-29212</v>
      </c>
      <c r="C19" s="14">
        <v>-9779</v>
      </c>
      <c r="D19" s="37">
        <v>-114539</v>
      </c>
      <c r="E19" s="14">
        <v>-39116</v>
      </c>
    </row>
    <row r="20" spans="1:5" ht="13.5" thickBot="1">
      <c r="A20" s="22"/>
      <c r="B20" s="23"/>
      <c r="C20" s="23"/>
      <c r="D20" s="23"/>
      <c r="E20" s="23"/>
    </row>
    <row r="21" spans="1:5" ht="12.75">
      <c r="A21" s="21" t="s">
        <v>32</v>
      </c>
      <c r="B21" s="38">
        <f>+B17+B19</f>
        <v>7769</v>
      </c>
      <c r="C21" s="16">
        <f>+C17+C19</f>
        <v>2925</v>
      </c>
      <c r="D21" s="38">
        <f>+D17+D19</f>
        <v>24050</v>
      </c>
      <c r="E21" s="16">
        <f>+E17+E19</f>
        <v>11699</v>
      </c>
    </row>
    <row r="22" spans="1:5" ht="12.75">
      <c r="A22" s="22"/>
      <c r="B22" s="14"/>
      <c r="C22" s="14"/>
      <c r="D22" s="14"/>
      <c r="E22" s="14"/>
    </row>
    <row r="23" spans="1:5" ht="12.75">
      <c r="A23" s="21" t="s">
        <v>33</v>
      </c>
      <c r="B23" s="37">
        <v>1101</v>
      </c>
      <c r="C23" s="14">
        <v>6687</v>
      </c>
      <c r="D23" s="37">
        <v>1903</v>
      </c>
      <c r="E23" s="14">
        <v>26747</v>
      </c>
    </row>
    <row r="24" spans="1:5" ht="12.75">
      <c r="A24" s="22"/>
      <c r="B24" s="14"/>
      <c r="C24" s="14"/>
      <c r="D24" s="14"/>
      <c r="E24" s="14"/>
    </row>
    <row r="25" spans="1:5" ht="12.75">
      <c r="A25" s="21" t="s">
        <v>34</v>
      </c>
      <c r="B25" s="37">
        <v>-1207</v>
      </c>
      <c r="C25" s="14">
        <v>-1382</v>
      </c>
      <c r="D25" s="37">
        <v>-6586</v>
      </c>
      <c r="E25" s="14">
        <v>-5527</v>
      </c>
    </row>
    <row r="26" spans="1:5" ht="12.75">
      <c r="A26" s="22"/>
      <c r="B26" s="14"/>
      <c r="C26" s="14"/>
      <c r="D26" s="14"/>
      <c r="E26" s="14"/>
    </row>
    <row r="27" spans="1:5" ht="12.75">
      <c r="A27" s="21" t="s">
        <v>35</v>
      </c>
      <c r="B27" s="37">
        <v>-9347</v>
      </c>
      <c r="C27" s="14">
        <v>-2661</v>
      </c>
      <c r="D27" s="37">
        <v>-18881</v>
      </c>
      <c r="E27" s="14">
        <v>-10645</v>
      </c>
    </row>
    <row r="28" spans="1:5" ht="12.75">
      <c r="A28" s="21"/>
      <c r="B28" s="63"/>
      <c r="C28" s="11"/>
      <c r="D28" s="63"/>
      <c r="E28" s="11"/>
    </row>
    <row r="29" spans="1:5" ht="12.75">
      <c r="A29" s="21" t="s">
        <v>149</v>
      </c>
      <c r="B29" s="63">
        <v>-706</v>
      </c>
      <c r="C29" s="11">
        <v>-3654</v>
      </c>
      <c r="D29" s="63">
        <v>-706</v>
      </c>
      <c r="E29" s="14">
        <v>-14615</v>
      </c>
    </row>
    <row r="30" spans="1:5" ht="12.75">
      <c r="A30" s="21"/>
      <c r="B30" s="63"/>
      <c r="C30" s="11"/>
      <c r="D30" s="63"/>
      <c r="E30" s="11"/>
    </row>
    <row r="31" spans="1:5" ht="13.5" thickBot="1">
      <c r="A31" s="22"/>
      <c r="B31" s="23"/>
      <c r="C31" s="23"/>
      <c r="D31" s="23"/>
      <c r="E31" s="23"/>
    </row>
    <row r="32" spans="1:5" ht="12.75">
      <c r="A32" s="21" t="s">
        <v>96</v>
      </c>
      <c r="B32" s="38">
        <f>SUM(B21:B31)</f>
        <v>-2390</v>
      </c>
      <c r="C32" s="16">
        <f>SUM(C21:C31)</f>
        <v>1915</v>
      </c>
      <c r="D32" s="38">
        <f>SUM(D21:D31)</f>
        <v>-220</v>
      </c>
      <c r="E32" s="16">
        <f>SUM(E21:E31)</f>
        <v>7659</v>
      </c>
    </row>
    <row r="33" spans="1:5" ht="12.75">
      <c r="A33" s="22"/>
      <c r="B33" s="14"/>
      <c r="C33" s="14"/>
      <c r="D33" s="14"/>
      <c r="E33" s="14"/>
    </row>
    <row r="34" spans="1:5" ht="12.75">
      <c r="A34" s="21" t="s">
        <v>21</v>
      </c>
      <c r="B34" s="37">
        <v>-1014</v>
      </c>
      <c r="C34" s="14">
        <v>-1102</v>
      </c>
      <c r="D34" s="37">
        <v>-3757</v>
      </c>
      <c r="E34" s="14">
        <v>-4406</v>
      </c>
    </row>
    <row r="35" spans="1:5" ht="13.5" thickBot="1">
      <c r="A35" s="24"/>
      <c r="B35" s="25"/>
      <c r="C35" s="23"/>
      <c r="D35" s="23"/>
      <c r="E35" s="23"/>
    </row>
    <row r="36" spans="1:5" ht="12.75">
      <c r="A36" s="21" t="s">
        <v>121</v>
      </c>
      <c r="B36" s="38">
        <f>+B32+B34</f>
        <v>-3404</v>
      </c>
      <c r="C36" s="16">
        <f>+C32+C34</f>
        <v>813</v>
      </c>
      <c r="D36" s="38">
        <f>+D32+D34</f>
        <v>-3977</v>
      </c>
      <c r="E36" s="16">
        <f>+E32+E34</f>
        <v>3253</v>
      </c>
    </row>
    <row r="37" spans="1:5" ht="12.75">
      <c r="A37" s="29"/>
      <c r="B37" s="58"/>
      <c r="C37" s="59"/>
      <c r="D37" s="48"/>
      <c r="E37" s="59"/>
    </row>
    <row r="38" spans="1:5" ht="12.75">
      <c r="A38" s="29" t="s">
        <v>119</v>
      </c>
      <c r="B38" s="58">
        <v>1473</v>
      </c>
      <c r="C38" s="59">
        <f>'Inc.Cumulat.(Cont. &amp; Discont.)'!AG37</f>
        <v>0</v>
      </c>
      <c r="D38" s="48">
        <v>1473</v>
      </c>
      <c r="E38" s="59">
        <v>0</v>
      </c>
    </row>
    <row r="39" spans="1:5" ht="13.5" thickBot="1">
      <c r="A39" s="29"/>
      <c r="B39" s="60"/>
      <c r="C39" s="61"/>
      <c r="D39" s="62"/>
      <c r="E39" s="61"/>
    </row>
    <row r="40" spans="1:5" ht="12.75">
      <c r="A40" s="29" t="s">
        <v>120</v>
      </c>
      <c r="B40" s="48">
        <f>SUM(B36:B39)</f>
        <v>-1931</v>
      </c>
      <c r="C40" s="59">
        <f>SUM(C36:C39)</f>
        <v>813</v>
      </c>
      <c r="D40" s="48">
        <f>D36+D38</f>
        <v>-2504</v>
      </c>
      <c r="E40" s="59">
        <f>E36+E38</f>
        <v>3253</v>
      </c>
    </row>
    <row r="41" spans="1:5" ht="12.75">
      <c r="A41" s="29" t="s">
        <v>188</v>
      </c>
      <c r="B41" s="58"/>
      <c r="C41" s="59"/>
      <c r="D41" s="48"/>
      <c r="E41" s="59"/>
    </row>
    <row r="42" spans="1:5" ht="12.75">
      <c r="A42" s="26"/>
      <c r="B42" s="9"/>
      <c r="C42" s="11"/>
      <c r="D42" s="11"/>
      <c r="E42" s="11"/>
    </row>
    <row r="43" spans="1:5" ht="12.75">
      <c r="A43" s="21" t="s">
        <v>36</v>
      </c>
      <c r="B43" s="37">
        <v>-956</v>
      </c>
      <c r="C43" s="14">
        <v>-600</v>
      </c>
      <c r="D43" s="37">
        <v>-1359</v>
      </c>
      <c r="E43" s="14">
        <v>-2400</v>
      </c>
    </row>
    <row r="44" spans="1:5" ht="13.5" thickBot="1">
      <c r="A44" s="24"/>
      <c r="B44" s="25"/>
      <c r="C44" s="23"/>
      <c r="D44" s="23"/>
      <c r="E44" s="23"/>
    </row>
    <row r="45" spans="1:5" ht="12.75">
      <c r="A45" s="21" t="s">
        <v>111</v>
      </c>
      <c r="B45" s="38">
        <f>B40+B43</f>
        <v>-2887</v>
      </c>
      <c r="C45" s="16">
        <f>C40+C43</f>
        <v>213</v>
      </c>
      <c r="D45" s="38">
        <f>D40+D43</f>
        <v>-3863</v>
      </c>
      <c r="E45" s="16">
        <f>E40+E43</f>
        <v>853</v>
      </c>
    </row>
    <row r="46" spans="1:5" ht="12.75">
      <c r="A46" s="22"/>
      <c r="B46" s="27"/>
      <c r="C46" s="14"/>
      <c r="D46" s="14"/>
      <c r="E46" s="14"/>
    </row>
    <row r="47" spans="1:5" ht="12.75">
      <c r="A47" s="21" t="s">
        <v>12</v>
      </c>
      <c r="B47" s="14">
        <v>0</v>
      </c>
      <c r="C47" s="14">
        <f>'Inc.Cumulat.(Cont. &amp; Discont.)'!AG46</f>
        <v>0</v>
      </c>
      <c r="D47" s="14">
        <v>0</v>
      </c>
      <c r="E47" s="14">
        <v>0</v>
      </c>
    </row>
    <row r="48" spans="1:5" ht="12.75">
      <c r="A48" s="22"/>
      <c r="B48" s="14"/>
      <c r="C48" s="14"/>
      <c r="D48" s="14"/>
      <c r="E48" s="14"/>
    </row>
    <row r="49" spans="1:5" ht="13.5" thickBot="1">
      <c r="A49" s="21" t="s">
        <v>112</v>
      </c>
      <c r="B49" s="39">
        <f>+B45+B47</f>
        <v>-2887</v>
      </c>
      <c r="C49" s="28">
        <f>+C45+C47</f>
        <v>213</v>
      </c>
      <c r="D49" s="39">
        <f>+D45+D47</f>
        <v>-3863</v>
      </c>
      <c r="E49" s="28">
        <f>+E45+E47</f>
        <v>853</v>
      </c>
    </row>
    <row r="50" spans="1:5" ht="13.5" thickTop="1">
      <c r="A50" s="24"/>
      <c r="B50" s="18"/>
      <c r="C50" s="16"/>
      <c r="D50" s="16"/>
      <c r="E50" s="16"/>
    </row>
    <row r="51" spans="1:5" ht="12.75">
      <c r="A51" s="29" t="s">
        <v>37</v>
      </c>
      <c r="B51" s="9"/>
      <c r="C51" s="11"/>
      <c r="D51" s="11"/>
      <c r="E51" s="11"/>
    </row>
    <row r="52" spans="1:5" ht="12.75">
      <c r="A52" s="29" t="s">
        <v>22</v>
      </c>
      <c r="B52" s="40">
        <f>B49/73269*100</f>
        <v>-3.9402748775061758</v>
      </c>
      <c r="C52" s="87">
        <f>C49/49023*100</f>
        <v>0.4344899332966159</v>
      </c>
      <c r="D52" s="40">
        <f>D49/73269*100</f>
        <v>-5.272352563840096</v>
      </c>
      <c r="E52" s="87">
        <f>E49/49023*100</f>
        <v>1.7399995920282316</v>
      </c>
    </row>
    <row r="53" spans="1:5" ht="12.75">
      <c r="A53" s="41" t="s">
        <v>25</v>
      </c>
      <c r="B53" s="30"/>
      <c r="C53" s="33"/>
      <c r="D53" s="31"/>
      <c r="E53" s="31"/>
    </row>
    <row r="54" spans="1:5" ht="12.75">
      <c r="A54" s="29" t="s">
        <v>23</v>
      </c>
      <c r="B54" s="40">
        <f>(B49)/(115194)*100</f>
        <v>-2.5062069204993316</v>
      </c>
      <c r="C54" s="87">
        <f>C49/50774*100</f>
        <v>0.41950604640170164</v>
      </c>
      <c r="D54" s="40">
        <f>(D49)/(115194)*100</f>
        <v>-3.353473271177318</v>
      </c>
      <c r="E54" s="87">
        <f>E49/50774*100</f>
        <v>1.6799936975617442</v>
      </c>
    </row>
    <row r="55" spans="1:5" ht="12.75">
      <c r="A55" s="41" t="s">
        <v>24</v>
      </c>
      <c r="B55" s="30"/>
      <c r="C55" s="31"/>
      <c r="D55" s="32"/>
      <c r="E55" s="31"/>
    </row>
    <row r="58" spans="1:2" ht="12.75">
      <c r="A58" s="2" t="s">
        <v>196</v>
      </c>
      <c r="B58" s="88"/>
    </row>
    <row r="59" ht="12.75">
      <c r="A59" s="2" t="s">
        <v>195</v>
      </c>
    </row>
  </sheetData>
  <mergeCells count="2">
    <mergeCell ref="B9:C9"/>
    <mergeCell ref="D9:E9"/>
  </mergeCells>
  <printOptions/>
  <pageMargins left="0.44" right="0.16" top="0.43" bottom="0.6299212598425197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1"/>
  <sheetViews>
    <sheetView zoomScaleSheetLayoutView="100" workbookViewId="0" topLeftCell="A22">
      <selection activeCell="T26" sqref="T26"/>
    </sheetView>
  </sheetViews>
  <sheetFormatPr defaultColWidth="9.140625" defaultRowHeight="12.75"/>
  <cols>
    <col min="1" max="1" width="37.8515625" style="94" customWidth="1"/>
    <col min="2" max="2" width="12.28125" style="94" hidden="1" customWidth="1"/>
    <col min="3" max="3" width="10.00390625" style="94" hidden="1" customWidth="1"/>
    <col min="4" max="4" width="11.140625" style="66" hidden="1" customWidth="1"/>
    <col min="5" max="5" width="9.7109375" style="94" hidden="1" customWidth="1"/>
    <col min="6" max="6" width="11.28125" style="94" hidden="1" customWidth="1"/>
    <col min="7" max="7" width="12.00390625" style="94" hidden="1" customWidth="1"/>
    <col min="8" max="8" width="10.57421875" style="94" hidden="1" customWidth="1"/>
    <col min="9" max="9" width="13.140625" style="94" hidden="1" customWidth="1"/>
    <col min="10" max="10" width="11.8515625" style="66" hidden="1" customWidth="1"/>
    <col min="11" max="11" width="11.28125" style="94" hidden="1" customWidth="1"/>
    <col min="12" max="12" width="9.7109375" style="94" hidden="1" customWidth="1"/>
    <col min="13" max="13" width="9.140625" style="94" hidden="1" customWidth="1"/>
    <col min="14" max="14" width="11.00390625" style="94" hidden="1" customWidth="1"/>
    <col min="15" max="15" width="10.8515625" style="94" hidden="1" customWidth="1"/>
    <col min="16" max="16" width="0.5625" style="94" hidden="1" customWidth="1"/>
    <col min="17" max="17" width="10.00390625" style="94" hidden="1" customWidth="1"/>
    <col min="18" max="18" width="0.2890625" style="94" hidden="1" customWidth="1"/>
    <col min="19" max="19" width="10.57421875" style="94" hidden="1" customWidth="1"/>
    <col min="20" max="20" width="11.57421875" style="94" customWidth="1"/>
    <col min="21" max="21" width="10.7109375" style="91" hidden="1" customWidth="1"/>
    <col min="22" max="23" width="11.28125" style="91" hidden="1" customWidth="1"/>
    <col min="24" max="24" width="9.8515625" style="94" hidden="1" customWidth="1"/>
    <col min="25" max="25" width="10.00390625" style="94" hidden="1" customWidth="1"/>
    <col min="26" max="26" width="0.2890625" style="94" hidden="1" customWidth="1"/>
    <col min="27" max="27" width="10.57421875" style="94" hidden="1" customWidth="1"/>
    <col min="28" max="28" width="11.57421875" style="94" customWidth="1"/>
    <col min="29" max="29" width="14.00390625" style="94" customWidth="1"/>
    <col min="30" max="30" width="9.7109375" style="97" bestFit="1" customWidth="1"/>
    <col min="31" max="31" width="10.8515625" style="94" customWidth="1"/>
    <col min="32" max="32" width="11.8515625" style="94" customWidth="1"/>
    <col min="33" max="33" width="10.421875" style="94" customWidth="1"/>
    <col min="34" max="16384" width="7.8515625" style="94" customWidth="1"/>
  </cols>
  <sheetData>
    <row r="1" spans="2:31" ht="15.75">
      <c r="B1" s="93"/>
      <c r="S1" s="96"/>
      <c r="AA1" s="96"/>
      <c r="AB1" s="36" t="s">
        <v>0</v>
      </c>
      <c r="AE1" s="98"/>
    </row>
    <row r="2" spans="2:28" ht="12.75">
      <c r="B2" s="93"/>
      <c r="T2" s="97"/>
      <c r="AB2" s="36" t="s">
        <v>97</v>
      </c>
    </row>
    <row r="3" spans="2:28" ht="12.75">
      <c r="B3" s="93"/>
      <c r="T3" s="97"/>
      <c r="AB3" s="36" t="s">
        <v>99</v>
      </c>
    </row>
    <row r="4" spans="2:28" ht="12.75">
      <c r="B4" s="93"/>
      <c r="T4" s="97"/>
      <c r="AB4" s="210" t="s">
        <v>198</v>
      </c>
    </row>
    <row r="5" spans="2:28" ht="12.75">
      <c r="B5" s="101"/>
      <c r="C5" s="102"/>
      <c r="D5" s="174"/>
      <c r="E5" s="102"/>
      <c r="F5" s="102"/>
      <c r="G5" s="102"/>
      <c r="H5" s="102"/>
      <c r="I5" s="102"/>
      <c r="J5" s="174"/>
      <c r="K5" s="102"/>
      <c r="L5" s="102"/>
      <c r="M5" s="102"/>
      <c r="N5" s="102"/>
      <c r="U5" s="104"/>
      <c r="V5" s="104"/>
      <c r="W5" s="104"/>
      <c r="AB5" s="36" t="s">
        <v>98</v>
      </c>
    </row>
    <row r="6" spans="1:28" ht="12.75">
      <c r="A6" s="99"/>
      <c r="B6" s="105"/>
      <c r="C6" s="105"/>
      <c r="D6" s="175"/>
      <c r="E6" s="105"/>
      <c r="F6" s="105"/>
      <c r="G6" s="105"/>
      <c r="H6" s="105"/>
      <c r="I6" s="105"/>
      <c r="J6" s="175"/>
      <c r="K6" s="105"/>
      <c r="L6" s="105"/>
      <c r="M6" s="105"/>
      <c r="N6" s="105"/>
      <c r="O6" s="107"/>
      <c r="P6" s="107"/>
      <c r="Q6" s="107"/>
      <c r="R6" s="107"/>
      <c r="S6" s="107"/>
      <c r="T6" s="93"/>
      <c r="Y6" s="93"/>
      <c r="Z6" s="93"/>
      <c r="AA6" s="93"/>
      <c r="AB6" s="45" t="s">
        <v>113</v>
      </c>
    </row>
    <row r="7" spans="1:28" ht="12.75">
      <c r="A7" s="99"/>
      <c r="B7" s="101"/>
      <c r="C7" s="101"/>
      <c r="D7" s="176"/>
      <c r="E7" s="101"/>
      <c r="F7" s="105"/>
      <c r="G7" s="105"/>
      <c r="H7" s="105"/>
      <c r="I7" s="105"/>
      <c r="J7" s="175"/>
      <c r="K7" s="105"/>
      <c r="L7" s="105"/>
      <c r="M7" s="105"/>
      <c r="N7" s="105"/>
      <c r="O7" s="107"/>
      <c r="P7" s="93"/>
      <c r="Q7" s="107"/>
      <c r="R7" s="93"/>
      <c r="S7" s="93"/>
      <c r="T7" s="93"/>
      <c r="Y7" s="93"/>
      <c r="Z7" s="93"/>
      <c r="AA7" s="93"/>
      <c r="AB7" s="36" t="s">
        <v>126</v>
      </c>
    </row>
    <row r="8" spans="1:28" ht="12.75">
      <c r="A8" s="99"/>
      <c r="B8" s="101"/>
      <c r="C8" s="101"/>
      <c r="D8" s="176"/>
      <c r="E8" s="101"/>
      <c r="F8" s="105"/>
      <c r="G8" s="105"/>
      <c r="H8" s="105"/>
      <c r="I8" s="105"/>
      <c r="J8" s="175"/>
      <c r="K8" s="105"/>
      <c r="L8" s="105"/>
      <c r="M8" s="105"/>
      <c r="N8" s="105"/>
      <c r="O8" s="107"/>
      <c r="P8" s="93"/>
      <c r="Q8" s="107"/>
      <c r="R8" s="93"/>
      <c r="S8" s="93"/>
      <c r="T8" s="93"/>
      <c r="Y8" s="93"/>
      <c r="Z8" s="93"/>
      <c r="AA8" s="93"/>
      <c r="AB8" s="36" t="s">
        <v>38</v>
      </c>
    </row>
    <row r="9" spans="1:28" ht="12.75">
      <c r="A9" s="99"/>
      <c r="B9" s="101"/>
      <c r="C9" s="101"/>
      <c r="D9" s="176"/>
      <c r="E9" s="101"/>
      <c r="F9" s="105"/>
      <c r="G9" s="105"/>
      <c r="H9" s="105"/>
      <c r="I9" s="105"/>
      <c r="J9" s="175"/>
      <c r="K9" s="105"/>
      <c r="L9" s="105"/>
      <c r="M9" s="105"/>
      <c r="N9" s="105"/>
      <c r="O9" s="107"/>
      <c r="P9" s="93"/>
      <c r="Q9" s="107"/>
      <c r="R9" s="93"/>
      <c r="S9" s="93"/>
      <c r="T9" s="93"/>
      <c r="Y9" s="93"/>
      <c r="Z9" s="93"/>
      <c r="AA9" s="93"/>
      <c r="AB9" s="93"/>
    </row>
    <row r="10" spans="1:38" ht="12.75" customHeight="1">
      <c r="A10" s="99"/>
      <c r="B10" s="101"/>
      <c r="C10" s="101"/>
      <c r="D10" s="176"/>
      <c r="E10" s="101"/>
      <c r="F10" s="105"/>
      <c r="G10" s="105"/>
      <c r="H10" s="105"/>
      <c r="I10" s="105"/>
      <c r="J10" s="175"/>
      <c r="K10" s="105"/>
      <c r="L10" s="105"/>
      <c r="M10" s="105"/>
      <c r="N10" s="105"/>
      <c r="O10" s="107"/>
      <c r="P10" s="93"/>
      <c r="Q10" s="107"/>
      <c r="R10" s="93"/>
      <c r="S10" s="93"/>
      <c r="T10" s="231" t="s">
        <v>125</v>
      </c>
      <c r="U10" s="231"/>
      <c r="V10" s="231"/>
      <c r="W10" s="231"/>
      <c r="X10" s="231"/>
      <c r="Y10" s="231"/>
      <c r="Z10" s="231"/>
      <c r="AA10" s="231"/>
      <c r="AB10" s="231"/>
      <c r="AC10" s="231"/>
      <c r="AE10" s="231" t="s">
        <v>159</v>
      </c>
      <c r="AF10" s="231"/>
      <c r="AG10" s="231"/>
      <c r="AH10" s="110"/>
      <c r="AI10" s="110"/>
      <c r="AJ10" s="110"/>
      <c r="AK10" s="110"/>
      <c r="AL10" s="110"/>
    </row>
    <row r="11" spans="1:38" ht="12.75" customHeight="1">
      <c r="A11" s="99"/>
      <c r="B11" s="101"/>
      <c r="C11" s="101"/>
      <c r="D11" s="176"/>
      <c r="E11" s="101"/>
      <c r="F11" s="233" t="s">
        <v>160</v>
      </c>
      <c r="G11" s="233"/>
      <c r="H11" s="233"/>
      <c r="I11" s="233"/>
      <c r="J11" s="233"/>
      <c r="K11" s="233"/>
      <c r="L11" s="233"/>
      <c r="M11" s="233"/>
      <c r="N11" s="233"/>
      <c r="O11" s="233"/>
      <c r="P11" s="93"/>
      <c r="Q11" s="111"/>
      <c r="R11" s="93"/>
      <c r="S11" s="112"/>
      <c r="T11" s="232" t="s">
        <v>28</v>
      </c>
      <c r="U11" s="232"/>
      <c r="V11" s="232"/>
      <c r="W11" s="232"/>
      <c r="X11" s="232"/>
      <c r="Y11" s="232"/>
      <c r="Z11" s="232"/>
      <c r="AA11" s="232"/>
      <c r="AB11" s="232"/>
      <c r="AC11" s="232"/>
      <c r="AE11" s="232" t="s">
        <v>28</v>
      </c>
      <c r="AF11" s="232"/>
      <c r="AG11" s="232"/>
      <c r="AH11" s="114"/>
      <c r="AI11" s="114"/>
      <c r="AJ11" s="114"/>
      <c r="AK11" s="114"/>
      <c r="AL11" s="114"/>
    </row>
    <row r="12" spans="1:29" ht="12.75" customHeight="1">
      <c r="A12" s="99"/>
      <c r="B12" s="101"/>
      <c r="C12" s="101"/>
      <c r="D12" s="176"/>
      <c r="E12" s="101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93"/>
      <c r="Q12" s="116"/>
      <c r="R12" s="93"/>
      <c r="S12" s="112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33" ht="12.75">
      <c r="A13" s="113"/>
      <c r="B13" s="177" t="str">
        <f>'[6]BS (WRK.Apdx,2)'!B6</f>
        <v>DICB</v>
      </c>
      <c r="C13" s="178" t="str">
        <f>'[6]BS (WRK.Apdx,2)'!C6</f>
        <v>DIPC</v>
      </c>
      <c r="D13" s="179" t="str">
        <f>'[6]BS (WRK.Apdx,2)'!D6</f>
        <v>DHLB</v>
      </c>
      <c r="E13" s="178" t="str">
        <f>'[6]BS (WRK.Apdx,2)'!E6</f>
        <v>DHLB-M</v>
      </c>
      <c r="F13" s="178" t="str">
        <f>'[6]BS (WRK.Apdx,2)'!F6</f>
        <v>Skiva Hldgs.</v>
      </c>
      <c r="G13" s="178" t="str">
        <f>'[6]BS (WRK.Apdx,2)'!G6</f>
        <v>Skiva Mkt</v>
      </c>
      <c r="H13" s="178" t="str">
        <f>'[6]BS (WRK.Apdx,2)'!H6</f>
        <v>Skiva Mfg.</v>
      </c>
      <c r="I13" s="178" t="str">
        <f>'[6]BS (WRK.Apdx,2)'!I6</f>
        <v>D. Oils &amp; Tool</v>
      </c>
      <c r="J13" s="179" t="str">
        <f>'[6]BS (WRK.Apdx,2)'!J6</f>
        <v>Winsheng</v>
      </c>
      <c r="K13" s="178" t="str">
        <f>'[6]BS (WRK.Apdx,2)'!K6</f>
        <v>AMSB</v>
      </c>
      <c r="L13" s="178" t="str">
        <f>'[6]BS (WRK.Apdx,2)'!L6</f>
        <v>LTSSB</v>
      </c>
      <c r="M13" s="178" t="str">
        <f>'[6]BS (WRK.Apdx,2)'!M6</f>
        <v>Eromax</v>
      </c>
      <c r="N13" s="180" t="str">
        <f>'[6]BS (WRK.Apdx,2)'!N6</f>
        <v>Dormant</v>
      </c>
      <c r="O13" s="121">
        <v>2005</v>
      </c>
      <c r="P13" s="122" t="s">
        <v>161</v>
      </c>
      <c r="Q13" s="123" t="s">
        <v>162</v>
      </c>
      <c r="R13" s="122"/>
      <c r="S13" s="124"/>
      <c r="T13" s="113" t="s">
        <v>163</v>
      </c>
      <c r="U13" s="181"/>
      <c r="V13" s="181"/>
      <c r="W13" s="181"/>
      <c r="X13" s="113"/>
      <c r="Y13" s="126"/>
      <c r="Z13" s="126"/>
      <c r="AA13" s="126"/>
      <c r="AB13" s="113" t="s">
        <v>164</v>
      </c>
      <c r="AC13" s="97" t="s">
        <v>48</v>
      </c>
      <c r="AE13" s="97" t="s">
        <v>165</v>
      </c>
      <c r="AF13" s="97" t="s">
        <v>164</v>
      </c>
      <c r="AG13" s="97" t="s">
        <v>48</v>
      </c>
    </row>
    <row r="14" spans="1:33" ht="12.75">
      <c r="A14" s="113"/>
      <c r="B14" s="182"/>
      <c r="C14" s="183"/>
      <c r="D14" s="184"/>
      <c r="E14" s="183"/>
      <c r="F14" s="183"/>
      <c r="G14" s="183"/>
      <c r="H14" s="183"/>
      <c r="I14" s="183"/>
      <c r="J14" s="184"/>
      <c r="K14" s="183"/>
      <c r="L14" s="183"/>
      <c r="M14" s="183"/>
      <c r="N14" s="182" t="s">
        <v>166</v>
      </c>
      <c r="O14" s="130"/>
      <c r="P14" s="122"/>
      <c r="Q14" s="123"/>
      <c r="R14" s="122"/>
      <c r="S14" s="131"/>
      <c r="T14" s="113" t="s">
        <v>167</v>
      </c>
      <c r="U14" s="132"/>
      <c r="V14" s="132"/>
      <c r="W14" s="132"/>
      <c r="X14" s="93"/>
      <c r="Y14" s="126"/>
      <c r="Z14" s="126"/>
      <c r="AA14" s="126"/>
      <c r="AB14" s="113" t="s">
        <v>167</v>
      </c>
      <c r="AC14" s="97" t="s">
        <v>168</v>
      </c>
      <c r="AE14" s="97" t="s">
        <v>167</v>
      </c>
      <c r="AF14" s="97" t="s">
        <v>167</v>
      </c>
      <c r="AG14" s="97" t="s">
        <v>182</v>
      </c>
    </row>
    <row r="15" spans="1:33" ht="12.75">
      <c r="A15" s="93"/>
      <c r="B15" s="133" t="s">
        <v>92</v>
      </c>
      <c r="C15" s="133" t="s">
        <v>92</v>
      </c>
      <c r="D15" s="133" t="s">
        <v>92</v>
      </c>
      <c r="E15" s="133" t="s">
        <v>92</v>
      </c>
      <c r="F15" s="133" t="s">
        <v>92</v>
      </c>
      <c r="G15" s="133" t="s">
        <v>92</v>
      </c>
      <c r="H15" s="133" t="s">
        <v>92</v>
      </c>
      <c r="I15" s="133" t="s">
        <v>92</v>
      </c>
      <c r="J15" s="133" t="s">
        <v>92</v>
      </c>
      <c r="K15" s="133" t="s">
        <v>92</v>
      </c>
      <c r="L15" s="133" t="s">
        <v>92</v>
      </c>
      <c r="M15" s="133" t="s">
        <v>92</v>
      </c>
      <c r="N15" s="133" t="s">
        <v>92</v>
      </c>
      <c r="O15" s="133" t="s">
        <v>92</v>
      </c>
      <c r="P15" s="113" t="s">
        <v>92</v>
      </c>
      <c r="Q15" s="130" t="s">
        <v>92</v>
      </c>
      <c r="R15" s="113"/>
      <c r="S15" s="134" t="s">
        <v>92</v>
      </c>
      <c r="T15" s="213" t="s">
        <v>3</v>
      </c>
      <c r="U15" s="113" t="s">
        <v>92</v>
      </c>
      <c r="V15" s="113" t="s">
        <v>92</v>
      </c>
      <c r="W15" s="113" t="s">
        <v>92</v>
      </c>
      <c r="X15" s="93"/>
      <c r="Y15" s="113" t="s">
        <v>92</v>
      </c>
      <c r="Z15" s="113"/>
      <c r="AA15" s="113" t="s">
        <v>92</v>
      </c>
      <c r="AB15" s="213" t="s">
        <v>3</v>
      </c>
      <c r="AC15" s="213" t="s">
        <v>3</v>
      </c>
      <c r="AE15" s="213" t="s">
        <v>3</v>
      </c>
      <c r="AF15" s="213" t="s">
        <v>3</v>
      </c>
      <c r="AG15" s="213" t="s">
        <v>3</v>
      </c>
    </row>
    <row r="16" spans="1:28" ht="12.75">
      <c r="A16" s="9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13"/>
      <c r="Q16" s="130"/>
      <c r="R16" s="113"/>
      <c r="S16" s="135"/>
      <c r="T16" s="113"/>
      <c r="U16" s="132"/>
      <c r="V16" s="132"/>
      <c r="W16" s="132"/>
      <c r="X16" s="93"/>
      <c r="Y16" s="113"/>
      <c r="Z16" s="113"/>
      <c r="AA16" s="113"/>
      <c r="AB16" s="113"/>
    </row>
    <row r="17" spans="1:33" ht="12.75">
      <c r="A17" s="93" t="s">
        <v>169</v>
      </c>
      <c r="B17" s="185"/>
      <c r="C17" s="186"/>
      <c r="D17" s="187"/>
      <c r="E17" s="186"/>
      <c r="F17" s="186">
        <v>232349</v>
      </c>
      <c r="G17" s="186">
        <f>ROUND(9598021.25,0)</f>
        <v>9598021</v>
      </c>
      <c r="H17" s="186">
        <v>545801.87</v>
      </c>
      <c r="I17" s="188"/>
      <c r="J17" s="187"/>
      <c r="K17" s="186"/>
      <c r="L17" s="186"/>
      <c r="M17" s="186"/>
      <c r="N17" s="185"/>
      <c r="O17" s="186">
        <f>SUM(B17:N17)</f>
        <v>10376171.87</v>
      </c>
      <c r="P17" s="189"/>
      <c r="Q17" s="186">
        <v>553572</v>
      </c>
      <c r="R17" s="189"/>
      <c r="S17" s="190"/>
      <c r="T17" s="191">
        <v>35199</v>
      </c>
      <c r="U17" s="192">
        <v>490040</v>
      </c>
      <c r="V17" s="192">
        <v>12856558</v>
      </c>
      <c r="W17" s="192">
        <v>472149</v>
      </c>
      <c r="X17" s="93">
        <f>SUM(U17:W17)</f>
        <v>13818747</v>
      </c>
      <c r="Y17" s="191">
        <v>2864361</v>
      </c>
      <c r="Z17" s="189"/>
      <c r="AA17" s="191"/>
      <c r="AB17" s="191">
        <v>1782</v>
      </c>
      <c r="AC17" s="94">
        <f>T17+AB17</f>
        <v>36981</v>
      </c>
      <c r="AE17" s="94">
        <v>8802</v>
      </c>
      <c r="AF17" s="94">
        <v>3902</v>
      </c>
      <c r="AG17" s="94">
        <f>SUM(AE17:AF17)</f>
        <v>12704</v>
      </c>
    </row>
    <row r="18" spans="1:28" ht="12.75">
      <c r="A18" s="93"/>
      <c r="B18" s="144"/>
      <c r="C18" s="116"/>
      <c r="D18" s="187"/>
      <c r="E18" s="116"/>
      <c r="F18" s="116"/>
      <c r="G18" s="116"/>
      <c r="H18" s="116"/>
      <c r="I18" s="116"/>
      <c r="J18" s="187"/>
      <c r="K18" s="116"/>
      <c r="L18" s="116"/>
      <c r="M18" s="116"/>
      <c r="N18" s="144"/>
      <c r="O18" s="186"/>
      <c r="P18" s="189"/>
      <c r="Q18" s="116"/>
      <c r="R18" s="189"/>
      <c r="S18" s="145"/>
      <c r="T18" s="93"/>
      <c r="U18" s="132"/>
      <c r="V18" s="132"/>
      <c r="W18" s="132"/>
      <c r="X18" s="93"/>
      <c r="Y18" s="93"/>
      <c r="Z18" s="189"/>
      <c r="AA18" s="93"/>
      <c r="AB18" s="93"/>
    </row>
    <row r="19" spans="1:33" ht="12.75">
      <c r="A19" s="93" t="s">
        <v>170</v>
      </c>
      <c r="B19" s="146"/>
      <c r="C19" s="147"/>
      <c r="D19" s="193"/>
      <c r="E19" s="147"/>
      <c r="F19" s="147">
        <v>-150808</v>
      </c>
      <c r="G19" s="147">
        <f>-ROUND(5993961.21,0)+1826000</f>
        <v>-4167961</v>
      </c>
      <c r="H19" s="147">
        <f>-1000631</f>
        <v>-1000631</v>
      </c>
      <c r="I19" s="147"/>
      <c r="J19" s="193"/>
      <c r="K19" s="149"/>
      <c r="L19" s="147"/>
      <c r="M19" s="147"/>
      <c r="N19" s="146"/>
      <c r="O19" s="194">
        <f>SUM(B19:N19)</f>
        <v>-5319400</v>
      </c>
      <c r="P19" s="195"/>
      <c r="Q19" s="147" t="e">
        <f>'[6]consol entries(Apdx.8)'!V156+'[6]consol entries(Apdx.8)'!V158</f>
        <v>#REF!</v>
      </c>
      <c r="R19" s="195"/>
      <c r="S19" s="152">
        <f>Q17</f>
        <v>553572</v>
      </c>
      <c r="T19" s="196">
        <v>-29371</v>
      </c>
      <c r="U19" s="154">
        <f>-581216-600000</f>
        <v>-1181216</v>
      </c>
      <c r="V19" s="154">
        <v>-7190233</v>
      </c>
      <c r="W19" s="154">
        <v>-545504</v>
      </c>
      <c r="X19" s="107">
        <f>SUM(U19:W19)</f>
        <v>-8916953</v>
      </c>
      <c r="Y19" s="107" t="e">
        <f>'[6]consol entries(Apdx.8)'!AE156+'[6]consol entries(Apdx.8)'!AE158</f>
        <v>#REF!</v>
      </c>
      <c r="Z19" s="195"/>
      <c r="AA19" s="107">
        <f>Y17</f>
        <v>2864361</v>
      </c>
      <c r="AB19" s="196">
        <v>159</v>
      </c>
      <c r="AC19" s="107">
        <f>T19+AB19</f>
        <v>-29212</v>
      </c>
      <c r="AE19" s="107">
        <v>-6876</v>
      </c>
      <c r="AF19" s="107">
        <v>-2903</v>
      </c>
      <c r="AG19" s="107">
        <f>SUM(AE19:AF19)</f>
        <v>-9779</v>
      </c>
    </row>
    <row r="20" spans="1:28" ht="12.75">
      <c r="A20" s="93"/>
      <c r="B20" s="144"/>
      <c r="C20" s="116"/>
      <c r="D20" s="187"/>
      <c r="E20" s="116"/>
      <c r="F20" s="116"/>
      <c r="G20" s="116"/>
      <c r="H20" s="116"/>
      <c r="I20" s="116"/>
      <c r="J20" s="187"/>
      <c r="K20" s="116"/>
      <c r="L20" s="116"/>
      <c r="M20" s="116"/>
      <c r="N20" s="144"/>
      <c r="O20" s="116"/>
      <c r="P20" s="189"/>
      <c r="Q20" s="116"/>
      <c r="R20" s="189"/>
      <c r="S20" s="145"/>
      <c r="T20" s="93"/>
      <c r="U20" s="132"/>
      <c r="V20" s="132"/>
      <c r="W20" s="132"/>
      <c r="X20" s="93"/>
      <c r="Y20" s="93"/>
      <c r="Z20" s="189"/>
      <c r="AA20" s="93"/>
      <c r="AB20" s="93"/>
    </row>
    <row r="21" spans="1:33" ht="12.75">
      <c r="A21" s="93" t="s">
        <v>183</v>
      </c>
      <c r="B21" s="144"/>
      <c r="C21" s="144"/>
      <c r="D21" s="144"/>
      <c r="E21" s="144"/>
      <c r="F21" s="144">
        <f>F17+F19</f>
        <v>81541</v>
      </c>
      <c r="G21" s="144">
        <f>G17+G19</f>
        <v>5430060</v>
      </c>
      <c r="H21" s="144">
        <f>H17+H19</f>
        <v>-454829.13</v>
      </c>
      <c r="I21" s="144"/>
      <c r="J21" s="144"/>
      <c r="K21" s="116"/>
      <c r="L21" s="144"/>
      <c r="M21" s="144"/>
      <c r="N21" s="144"/>
      <c r="O21" s="116">
        <f>O17+O19</f>
        <v>5056771.869999999</v>
      </c>
      <c r="P21" s="189"/>
      <c r="Q21" s="116" t="e">
        <f>Q17+Q19</f>
        <v>#REF!</v>
      </c>
      <c r="R21" s="93">
        <f>R17+R19</f>
        <v>0</v>
      </c>
      <c r="S21" s="145">
        <f>S17+S19</f>
        <v>553572</v>
      </c>
      <c r="T21" s="191">
        <f>SUM(T17:T19)</f>
        <v>5828</v>
      </c>
      <c r="U21" s="132">
        <f>U17+U19</f>
        <v>-691176</v>
      </c>
      <c r="V21" s="197">
        <f>V17+V19</f>
        <v>5666325</v>
      </c>
      <c r="W21" s="132">
        <f>W17+W19</f>
        <v>-73355</v>
      </c>
      <c r="X21" s="93">
        <f>SUM(U21:W21)</f>
        <v>4901794</v>
      </c>
      <c r="Y21" s="93" t="e">
        <f>Y17+Y19</f>
        <v>#REF!</v>
      </c>
      <c r="Z21" s="93">
        <f>Z17+Z19</f>
        <v>0</v>
      </c>
      <c r="AA21" s="93">
        <f>AA17+AA19</f>
        <v>2864361</v>
      </c>
      <c r="AB21" s="191">
        <f>SUM(AB17:AB19)</f>
        <v>1941</v>
      </c>
      <c r="AC21" s="191">
        <f>SUM(AC17:AC19)</f>
        <v>7769</v>
      </c>
      <c r="AE21" s="191">
        <f>SUM(AE17:AE19)</f>
        <v>1926</v>
      </c>
      <c r="AF21" s="191">
        <f>SUM(AF17:AF19)</f>
        <v>999</v>
      </c>
      <c r="AG21" s="191">
        <f>SUM(AG17:AG19)</f>
        <v>2925</v>
      </c>
    </row>
    <row r="22" spans="1:28" ht="12.75">
      <c r="A22" s="93"/>
      <c r="B22" s="144"/>
      <c r="C22" s="116"/>
      <c r="D22" s="187"/>
      <c r="E22" s="116"/>
      <c r="F22" s="116"/>
      <c r="G22" s="116"/>
      <c r="H22" s="116"/>
      <c r="I22" s="116"/>
      <c r="J22" s="198"/>
      <c r="K22" s="116"/>
      <c r="L22" s="116"/>
      <c r="M22" s="116"/>
      <c r="N22" s="144"/>
      <c r="O22" s="116"/>
      <c r="P22" s="189"/>
      <c r="Q22" s="116"/>
      <c r="R22" s="189"/>
      <c r="S22" s="145"/>
      <c r="T22" s="93"/>
      <c r="U22" s="132"/>
      <c r="V22" s="132"/>
      <c r="W22" s="132"/>
      <c r="X22" s="93"/>
      <c r="Y22" s="93"/>
      <c r="Z22" s="189"/>
      <c r="AA22" s="93"/>
      <c r="AB22" s="93"/>
    </row>
    <row r="23" spans="1:33" ht="12.75">
      <c r="A23" s="93" t="s">
        <v>171</v>
      </c>
      <c r="B23" s="157"/>
      <c r="C23" s="116"/>
      <c r="D23" s="187"/>
      <c r="E23" s="158"/>
      <c r="F23" s="116">
        <f>80803</f>
        <v>80803</v>
      </c>
      <c r="G23" s="116">
        <f>152231+1473470-1473470</f>
        <v>152231</v>
      </c>
      <c r="H23" s="116">
        <f>35122.69</f>
        <v>35122.69</v>
      </c>
      <c r="I23" s="158"/>
      <c r="J23" s="187"/>
      <c r="K23" s="116"/>
      <c r="L23" s="116"/>
      <c r="M23" s="116"/>
      <c r="N23" s="144"/>
      <c r="O23" s="186">
        <f aca="true" t="shared" si="0" ref="O23:O29">SUM(B23:N23)</f>
        <v>268156.69</v>
      </c>
      <c r="P23" s="189"/>
      <c r="Q23" s="116"/>
      <c r="R23" s="189"/>
      <c r="S23" s="145"/>
      <c r="T23" s="191">
        <v>839</v>
      </c>
      <c r="U23" s="132">
        <f>327013+5000</f>
        <v>332013</v>
      </c>
      <c r="V23" s="132">
        <f>39628</f>
        <v>39628</v>
      </c>
      <c r="W23" s="132">
        <v>0</v>
      </c>
      <c r="X23" s="93">
        <f>SUM(U23:W23)</f>
        <v>371641</v>
      </c>
      <c r="Y23" s="93"/>
      <c r="Z23" s="189"/>
      <c r="AA23" s="93"/>
      <c r="AB23" s="93">
        <v>262</v>
      </c>
      <c r="AC23" s="94">
        <f>T23+AB23</f>
        <v>1101</v>
      </c>
      <c r="AE23" s="94">
        <v>5576</v>
      </c>
      <c r="AF23" s="94">
        <v>1111</v>
      </c>
      <c r="AG23" s="94">
        <f>SUM(AE23:AF23)</f>
        <v>6687</v>
      </c>
    </row>
    <row r="24" spans="1:28" ht="12.75">
      <c r="A24" s="93"/>
      <c r="B24" s="144"/>
      <c r="C24" s="116"/>
      <c r="D24" s="187"/>
      <c r="E24" s="116"/>
      <c r="F24" s="116"/>
      <c r="G24" s="116"/>
      <c r="H24" s="116"/>
      <c r="I24" s="116"/>
      <c r="J24" s="187"/>
      <c r="K24" s="116"/>
      <c r="L24" s="116"/>
      <c r="M24" s="116"/>
      <c r="N24" s="144"/>
      <c r="O24" s="186">
        <f t="shared" si="0"/>
        <v>0</v>
      </c>
      <c r="P24" s="189"/>
      <c r="Q24" s="116"/>
      <c r="R24" s="189"/>
      <c r="S24" s="145"/>
      <c r="T24" s="93"/>
      <c r="U24" s="132"/>
      <c r="V24" s="132"/>
      <c r="W24" s="132"/>
      <c r="X24" s="93"/>
      <c r="Y24" s="93"/>
      <c r="Z24" s="189"/>
      <c r="AA24" s="93"/>
      <c r="AB24" s="93"/>
    </row>
    <row r="25" spans="1:33" ht="12.75">
      <c r="A25" s="211" t="s">
        <v>185</v>
      </c>
      <c r="B25" s="144"/>
      <c r="C25" s="116"/>
      <c r="D25" s="187"/>
      <c r="E25" s="116"/>
      <c r="F25" s="116"/>
      <c r="G25" s="116">
        <f>-ROUND(2442827.61,0)</f>
        <v>-2442828</v>
      </c>
      <c r="H25" s="116"/>
      <c r="I25" s="116"/>
      <c r="J25" s="187"/>
      <c r="K25" s="116"/>
      <c r="L25" s="116"/>
      <c r="M25" s="116"/>
      <c r="N25" s="144"/>
      <c r="O25" s="186">
        <f t="shared" si="0"/>
        <v>-2442828</v>
      </c>
      <c r="P25" s="189"/>
      <c r="Q25" s="116"/>
      <c r="R25" s="189"/>
      <c r="S25" s="145"/>
      <c r="T25" s="191">
        <v>-1062</v>
      </c>
      <c r="U25" s="132">
        <v>-13955</v>
      </c>
      <c r="V25" s="132">
        <v>-3681951</v>
      </c>
      <c r="W25" s="132">
        <v>-28622</v>
      </c>
      <c r="X25" s="93">
        <f>SUM(U25:W25)</f>
        <v>-3724528</v>
      </c>
      <c r="Y25" s="93"/>
      <c r="Z25" s="189"/>
      <c r="AA25" s="93"/>
      <c r="AB25" s="93">
        <v>-145</v>
      </c>
      <c r="AC25" s="94">
        <f>T25+AB25</f>
        <v>-1207</v>
      </c>
      <c r="AE25" s="94">
        <v>-392</v>
      </c>
      <c r="AF25" s="94">
        <v>-990</v>
      </c>
      <c r="AG25" s="94">
        <f>SUM(AE25:AF25)</f>
        <v>-1382</v>
      </c>
    </row>
    <row r="26" spans="1:28" ht="12.75">
      <c r="A26" s="93"/>
      <c r="B26" s="144"/>
      <c r="C26" s="116"/>
      <c r="D26" s="187"/>
      <c r="E26" s="116"/>
      <c r="F26" s="116"/>
      <c r="G26" s="116"/>
      <c r="H26" s="116"/>
      <c r="I26" s="116"/>
      <c r="J26" s="187"/>
      <c r="K26" s="116"/>
      <c r="L26" s="116"/>
      <c r="M26" s="116"/>
      <c r="N26" s="144"/>
      <c r="O26" s="186">
        <f t="shared" si="0"/>
        <v>0</v>
      </c>
      <c r="P26" s="189"/>
      <c r="Q26" s="116"/>
      <c r="R26" s="189"/>
      <c r="S26" s="145"/>
      <c r="T26" s="93"/>
      <c r="U26" s="132"/>
      <c r="V26" s="132"/>
      <c r="W26" s="132"/>
      <c r="X26" s="93"/>
      <c r="Y26" s="93"/>
      <c r="Z26" s="189"/>
      <c r="AA26" s="93"/>
      <c r="AB26" s="93"/>
    </row>
    <row r="27" spans="1:33" ht="12.75">
      <c r="A27" s="93" t="s">
        <v>172</v>
      </c>
      <c r="B27" s="144"/>
      <c r="C27" s="116"/>
      <c r="D27" s="199"/>
      <c r="E27" s="116"/>
      <c r="F27" s="116">
        <f>-1520702-247183</f>
        <v>-1767885</v>
      </c>
      <c r="G27" s="116">
        <f>-4813171</f>
        <v>-4813171</v>
      </c>
      <c r="H27" s="116">
        <f>-29932.61-2000-150</f>
        <v>-32082.61</v>
      </c>
      <c r="I27" s="116"/>
      <c r="J27" s="199"/>
      <c r="K27" s="158"/>
      <c r="L27" s="116"/>
      <c r="M27" s="116"/>
      <c r="N27" s="144"/>
      <c r="O27" s="186">
        <f t="shared" si="0"/>
        <v>-6613138.61</v>
      </c>
      <c r="P27" s="189"/>
      <c r="Q27" s="116"/>
      <c r="R27" s="189"/>
      <c r="S27" s="145"/>
      <c r="T27" s="191">
        <v>-5344</v>
      </c>
      <c r="U27" s="132">
        <v>-384585</v>
      </c>
      <c r="V27" s="132">
        <v>-1831282</v>
      </c>
      <c r="W27" s="132">
        <v>0</v>
      </c>
      <c r="X27" s="93">
        <f>SUM(U27:W27)</f>
        <v>-2215867</v>
      </c>
      <c r="Y27" s="93"/>
      <c r="Z27" s="189"/>
      <c r="AA27" s="93"/>
      <c r="AB27" s="93">
        <v>-4003</v>
      </c>
      <c r="AC27" s="94">
        <f>T27+AB27</f>
        <v>-9347</v>
      </c>
      <c r="AE27" s="94">
        <v>-1601</v>
      </c>
      <c r="AF27" s="94">
        <v>-1060</v>
      </c>
      <c r="AG27" s="94">
        <f>SUM(AE27:AF27)</f>
        <v>-2661</v>
      </c>
    </row>
    <row r="28" spans="1:28" ht="12.75">
      <c r="A28" s="93"/>
      <c r="B28" s="144"/>
      <c r="C28" s="116"/>
      <c r="D28" s="187"/>
      <c r="E28" s="116"/>
      <c r="F28" s="116"/>
      <c r="G28" s="116"/>
      <c r="H28" s="116"/>
      <c r="I28" s="116"/>
      <c r="J28" s="187"/>
      <c r="K28" s="116"/>
      <c r="L28" s="116"/>
      <c r="M28" s="116"/>
      <c r="N28" s="144"/>
      <c r="O28" s="186">
        <f t="shared" si="0"/>
        <v>0</v>
      </c>
      <c r="P28" s="189"/>
      <c r="Q28" s="116"/>
      <c r="R28" s="189"/>
      <c r="S28" s="145"/>
      <c r="T28" s="93"/>
      <c r="U28" s="132"/>
      <c r="V28" s="132"/>
      <c r="W28" s="132"/>
      <c r="X28" s="93"/>
      <c r="Y28" s="93"/>
      <c r="Z28" s="189"/>
      <c r="AA28" s="93"/>
      <c r="AB28" s="93"/>
    </row>
    <row r="29" spans="1:33" ht="12.75">
      <c r="A29" s="93" t="s">
        <v>173</v>
      </c>
      <c r="B29" s="146"/>
      <c r="C29" s="147"/>
      <c r="D29" s="200"/>
      <c r="E29" s="147"/>
      <c r="F29" s="147"/>
      <c r="G29" s="147"/>
      <c r="H29" s="147"/>
      <c r="I29" s="147"/>
      <c r="J29" s="200"/>
      <c r="K29" s="147"/>
      <c r="L29" s="147"/>
      <c r="M29" s="147"/>
      <c r="N29" s="146"/>
      <c r="O29" s="194">
        <f t="shared" si="0"/>
        <v>0</v>
      </c>
      <c r="P29" s="195"/>
      <c r="Q29" s="147"/>
      <c r="R29" s="195"/>
      <c r="S29" s="152"/>
      <c r="T29" s="196">
        <v>-706</v>
      </c>
      <c r="U29" s="154"/>
      <c r="V29" s="154"/>
      <c r="W29" s="154"/>
      <c r="X29" s="107"/>
      <c r="Y29" s="107"/>
      <c r="Z29" s="195"/>
      <c r="AA29" s="107"/>
      <c r="AB29" s="107">
        <v>0</v>
      </c>
      <c r="AC29" s="107">
        <f>T29+AB29</f>
        <v>-706</v>
      </c>
      <c r="AE29" s="107">
        <v>-3654</v>
      </c>
      <c r="AF29" s="107">
        <v>0</v>
      </c>
      <c r="AG29" s="107">
        <f>SUM(AE29:AF29)</f>
        <v>-3654</v>
      </c>
    </row>
    <row r="30" spans="1:28" ht="12">
      <c r="A30" s="93"/>
      <c r="B30" s="144"/>
      <c r="C30" s="116"/>
      <c r="D30" s="187"/>
      <c r="E30" s="116"/>
      <c r="F30" s="116"/>
      <c r="G30" s="116"/>
      <c r="H30" s="116"/>
      <c r="I30" s="116"/>
      <c r="J30" s="187"/>
      <c r="K30" s="116"/>
      <c r="L30" s="116"/>
      <c r="M30" s="116"/>
      <c r="N30" s="144"/>
      <c r="O30" s="116"/>
      <c r="P30" s="189"/>
      <c r="Q30" s="116"/>
      <c r="R30" s="189"/>
      <c r="S30" s="145"/>
      <c r="T30" s="93"/>
      <c r="U30" s="93"/>
      <c r="V30" s="93"/>
      <c r="W30" s="93"/>
      <c r="X30" s="93"/>
      <c r="Y30" s="93"/>
      <c r="Z30" s="189"/>
      <c r="AA30" s="93"/>
      <c r="AB30" s="93"/>
    </row>
    <row r="31" spans="1:33" ht="12">
      <c r="A31" s="93" t="s">
        <v>174</v>
      </c>
      <c r="B31" s="144"/>
      <c r="C31" s="116"/>
      <c r="D31" s="116"/>
      <c r="E31" s="116"/>
      <c r="F31" s="116">
        <f>SUM(F21:F29)</f>
        <v>-1605541</v>
      </c>
      <c r="G31" s="116">
        <f>SUM(G21:G29)</f>
        <v>-1673708</v>
      </c>
      <c r="H31" s="116">
        <f>SUM(H21:H29)</f>
        <v>-451789.05</v>
      </c>
      <c r="I31" s="116"/>
      <c r="J31" s="116"/>
      <c r="K31" s="116"/>
      <c r="L31" s="116"/>
      <c r="M31" s="116"/>
      <c r="N31" s="116"/>
      <c r="O31" s="116">
        <f aca="true" t="shared" si="1" ref="O31:W31">SUM(O21:O29)</f>
        <v>-3731038.0500000007</v>
      </c>
      <c r="P31" s="145">
        <f t="shared" si="1"/>
        <v>0</v>
      </c>
      <c r="Q31" s="116" t="e">
        <f t="shared" si="1"/>
        <v>#REF!</v>
      </c>
      <c r="R31" s="93">
        <f t="shared" si="1"/>
        <v>0</v>
      </c>
      <c r="S31" s="145">
        <f t="shared" si="1"/>
        <v>553572</v>
      </c>
      <c r="T31" s="191">
        <f t="shared" si="1"/>
        <v>-445</v>
      </c>
      <c r="U31" s="93">
        <f t="shared" si="1"/>
        <v>-757703</v>
      </c>
      <c r="V31" s="93">
        <f t="shared" si="1"/>
        <v>192720</v>
      </c>
      <c r="W31" s="93">
        <f t="shared" si="1"/>
        <v>-101977</v>
      </c>
      <c r="X31" s="93">
        <f>SUM(U31:W31)</f>
        <v>-666960</v>
      </c>
      <c r="Y31" s="93"/>
      <c r="Z31" s="93">
        <f>SUM(Z21:Z29)</f>
        <v>0</v>
      </c>
      <c r="AA31" s="93">
        <f>SUM(AA21:AA29)</f>
        <v>2864361</v>
      </c>
      <c r="AB31" s="191">
        <f>SUM(AB21:AB29)</f>
        <v>-1945</v>
      </c>
      <c r="AC31" s="191">
        <f>SUM(AC21:AC29)</f>
        <v>-2390</v>
      </c>
      <c r="AE31" s="191">
        <f>SUM(AE21:AE29)</f>
        <v>1855</v>
      </c>
      <c r="AF31" s="191">
        <f>SUM(AF21:AF29)</f>
        <v>60</v>
      </c>
      <c r="AG31" s="191">
        <f>SUM(AG21:AG29)</f>
        <v>1915</v>
      </c>
    </row>
    <row r="32" spans="1:28" ht="12">
      <c r="A32" s="93"/>
      <c r="B32" s="144"/>
      <c r="C32" s="116"/>
      <c r="D32" s="187"/>
      <c r="E32" s="116"/>
      <c r="F32" s="116"/>
      <c r="G32" s="116"/>
      <c r="H32" s="116"/>
      <c r="I32" s="116"/>
      <c r="J32" s="187"/>
      <c r="K32" s="116"/>
      <c r="L32" s="116"/>
      <c r="M32" s="116"/>
      <c r="N32" s="144"/>
      <c r="O32" s="116"/>
      <c r="P32" s="189"/>
      <c r="Q32" s="116"/>
      <c r="R32" s="189"/>
      <c r="S32" s="145"/>
      <c r="T32" s="93"/>
      <c r="U32" s="93"/>
      <c r="V32" s="93"/>
      <c r="W32" s="93"/>
      <c r="X32" s="93"/>
      <c r="Y32" s="93"/>
      <c r="Z32" s="189"/>
      <c r="AA32" s="93"/>
      <c r="AB32" s="93"/>
    </row>
    <row r="33" spans="1:33" ht="12.75">
      <c r="A33" s="93" t="s">
        <v>186</v>
      </c>
      <c r="B33" s="161"/>
      <c r="C33" s="147"/>
      <c r="D33" s="200"/>
      <c r="E33" s="147"/>
      <c r="F33" s="147">
        <v>-365270</v>
      </c>
      <c r="G33" s="147">
        <f>-209497</f>
        <v>-209497</v>
      </c>
      <c r="H33" s="147">
        <v>-179.8</v>
      </c>
      <c r="I33" s="147"/>
      <c r="J33" s="200"/>
      <c r="K33" s="147"/>
      <c r="L33" s="147"/>
      <c r="M33" s="147"/>
      <c r="N33" s="146"/>
      <c r="O33" s="194">
        <f>SUM(B33:N33)</f>
        <v>-574946.8</v>
      </c>
      <c r="P33" s="195"/>
      <c r="Q33" s="147"/>
      <c r="R33" s="195"/>
      <c r="S33" s="152"/>
      <c r="T33" s="196">
        <v>-880</v>
      </c>
      <c r="U33" s="154">
        <v>-488430</v>
      </c>
      <c r="V33" s="154">
        <v>-230408</v>
      </c>
      <c r="W33" s="196">
        <v>-195</v>
      </c>
      <c r="X33" s="107">
        <f>SUM(U33:W33)</f>
        <v>-719033</v>
      </c>
      <c r="Y33" s="107"/>
      <c r="Z33" s="195"/>
      <c r="AA33" s="107"/>
      <c r="AB33" s="196">
        <v>-134</v>
      </c>
      <c r="AC33" s="107">
        <f>T33+AB33</f>
        <v>-1014</v>
      </c>
      <c r="AE33" s="107">
        <v>-477</v>
      </c>
      <c r="AF33" s="107">
        <v>-625</v>
      </c>
      <c r="AG33" s="107">
        <f>SUM(AE33:AF33)</f>
        <v>-1102</v>
      </c>
    </row>
    <row r="34" spans="1:28" ht="12">
      <c r="A34" s="93"/>
      <c r="B34" s="144"/>
      <c r="C34" s="116"/>
      <c r="D34" s="187"/>
      <c r="E34" s="116"/>
      <c r="F34" s="116"/>
      <c r="G34" s="116"/>
      <c r="H34" s="116"/>
      <c r="I34" s="116"/>
      <c r="J34" s="187"/>
      <c r="K34" s="116"/>
      <c r="L34" s="116"/>
      <c r="M34" s="116"/>
      <c r="N34" s="144"/>
      <c r="O34" s="116"/>
      <c r="P34" s="189"/>
      <c r="Q34" s="162"/>
      <c r="R34" s="201"/>
      <c r="S34" s="112"/>
      <c r="T34" s="93"/>
      <c r="U34" s="93"/>
      <c r="V34" s="93"/>
      <c r="W34" s="93"/>
      <c r="X34" s="93"/>
      <c r="Y34" s="93"/>
      <c r="Z34" s="189"/>
      <c r="AA34" s="93"/>
      <c r="AB34" s="93"/>
    </row>
    <row r="35" spans="1:33" ht="12">
      <c r="A35" s="93" t="s">
        <v>175</v>
      </c>
      <c r="B35" s="144"/>
      <c r="C35" s="116"/>
      <c r="D35" s="187"/>
      <c r="E35" s="116"/>
      <c r="F35" s="116">
        <f>F31+F33</f>
        <v>-1970811</v>
      </c>
      <c r="G35" s="116">
        <f>G31+G33</f>
        <v>-1883205</v>
      </c>
      <c r="H35" s="116">
        <f>H31+H33</f>
        <v>-451968.85</v>
      </c>
      <c r="I35" s="116"/>
      <c r="J35" s="187"/>
      <c r="K35" s="116"/>
      <c r="L35" s="116"/>
      <c r="M35" s="116"/>
      <c r="N35" s="144"/>
      <c r="O35" s="116">
        <f>O31+O33</f>
        <v>-4305984.850000001</v>
      </c>
      <c r="P35" s="93"/>
      <c r="Q35" s="116" t="e">
        <f>Q31+Q33</f>
        <v>#REF!</v>
      </c>
      <c r="R35" s="93"/>
      <c r="S35" s="145">
        <f>S31+S33</f>
        <v>553572</v>
      </c>
      <c r="T35" s="191">
        <f>SUM(T31:T33)</f>
        <v>-1325</v>
      </c>
      <c r="U35" s="93">
        <f>U31+U33</f>
        <v>-1246133</v>
      </c>
      <c r="V35" s="93">
        <f>V31+V33</f>
        <v>-37688</v>
      </c>
      <c r="W35" s="93">
        <f>W31+W33</f>
        <v>-102172</v>
      </c>
      <c r="X35" s="93">
        <f>SUM(U35:W35)</f>
        <v>-1385993</v>
      </c>
      <c r="Y35" s="93">
        <f>Y31+Y33</f>
        <v>0</v>
      </c>
      <c r="Z35" s="93"/>
      <c r="AA35" s="93">
        <f>AA31+AA33</f>
        <v>2864361</v>
      </c>
      <c r="AB35" s="191">
        <f>SUM(AB31:AB33)</f>
        <v>-2079</v>
      </c>
      <c r="AC35" s="191">
        <f>SUM(AC31:AC33)</f>
        <v>-3404</v>
      </c>
      <c r="AE35" s="191">
        <f>SUM(AE31:AE33)</f>
        <v>1378</v>
      </c>
      <c r="AF35" s="191">
        <f>SUM(AF31:AF33)</f>
        <v>-565</v>
      </c>
      <c r="AG35" s="191">
        <f>SUM(AG31:AG33)</f>
        <v>813</v>
      </c>
    </row>
    <row r="36" spans="1:28" ht="12">
      <c r="A36" s="93"/>
      <c r="B36" s="144"/>
      <c r="C36" s="116"/>
      <c r="D36" s="187"/>
      <c r="E36" s="116"/>
      <c r="F36" s="116"/>
      <c r="G36" s="116"/>
      <c r="H36" s="116"/>
      <c r="I36" s="116"/>
      <c r="J36" s="187"/>
      <c r="K36" s="116"/>
      <c r="L36" s="116"/>
      <c r="M36" s="116"/>
      <c r="N36" s="144"/>
      <c r="O36" s="116"/>
      <c r="P36" s="189"/>
      <c r="Q36" s="116"/>
      <c r="R36" s="189"/>
      <c r="S36" s="145"/>
      <c r="T36" s="93"/>
      <c r="U36" s="93"/>
      <c r="V36" s="93"/>
      <c r="W36" s="93"/>
      <c r="X36" s="93"/>
      <c r="Y36" s="93"/>
      <c r="Z36" s="189"/>
      <c r="AA36" s="93"/>
      <c r="AB36" s="93"/>
    </row>
    <row r="37" spans="1:33" ht="12">
      <c r="A37" s="93" t="s">
        <v>176</v>
      </c>
      <c r="B37" s="146"/>
      <c r="C37" s="147"/>
      <c r="D37" s="200"/>
      <c r="E37" s="147"/>
      <c r="F37" s="147">
        <v>0</v>
      </c>
      <c r="G37" s="147">
        <v>1473470</v>
      </c>
      <c r="H37" s="147">
        <v>0</v>
      </c>
      <c r="I37" s="147"/>
      <c r="J37" s="200"/>
      <c r="K37" s="147"/>
      <c r="L37" s="147"/>
      <c r="M37" s="147"/>
      <c r="N37" s="146"/>
      <c r="O37" s="194">
        <f>SUM(B37:N37)</f>
        <v>1473470</v>
      </c>
      <c r="P37" s="195"/>
      <c r="Q37" s="147">
        <v>0</v>
      </c>
      <c r="R37" s="195"/>
      <c r="S37" s="152">
        <v>0</v>
      </c>
      <c r="T37" s="196">
        <v>0</v>
      </c>
      <c r="U37" s="196">
        <v>0</v>
      </c>
      <c r="V37" s="196">
        <v>0</v>
      </c>
      <c r="W37" s="196">
        <v>0</v>
      </c>
      <c r="X37" s="107"/>
      <c r="Y37" s="107">
        <v>0</v>
      </c>
      <c r="Z37" s="195"/>
      <c r="AA37" s="107">
        <v>0</v>
      </c>
      <c r="AB37" s="107">
        <v>1473</v>
      </c>
      <c r="AC37" s="107">
        <f>T37+AB37</f>
        <v>1473</v>
      </c>
      <c r="AE37" s="107">
        <v>0</v>
      </c>
      <c r="AF37" s="107">
        <v>0</v>
      </c>
      <c r="AG37" s="107">
        <f>SUM(AE37:AF37)</f>
        <v>0</v>
      </c>
    </row>
    <row r="38" spans="1:28" ht="12">
      <c r="A38" s="93"/>
      <c r="B38" s="144"/>
      <c r="C38" s="144"/>
      <c r="D38" s="144"/>
      <c r="E38" s="144"/>
      <c r="F38" s="144"/>
      <c r="G38" s="116"/>
      <c r="H38" s="144"/>
      <c r="I38" s="144"/>
      <c r="J38" s="144"/>
      <c r="K38" s="116"/>
      <c r="L38" s="144"/>
      <c r="M38" s="144"/>
      <c r="N38" s="144"/>
      <c r="O38" s="144"/>
      <c r="P38" s="93">
        <f>P35+P37</f>
        <v>0</v>
      </c>
      <c r="Q38" s="116"/>
      <c r="R38" s="93"/>
      <c r="S38" s="145"/>
      <c r="T38" s="93"/>
      <c r="U38" s="93"/>
      <c r="V38" s="93"/>
      <c r="W38" s="93"/>
      <c r="X38" s="93"/>
      <c r="Y38" s="93"/>
      <c r="Z38" s="93"/>
      <c r="AA38" s="93"/>
      <c r="AB38" s="93"/>
    </row>
    <row r="39" spans="1:28" ht="12">
      <c r="A39" s="93" t="s">
        <v>177</v>
      </c>
      <c r="B39" s="144"/>
      <c r="C39" s="116"/>
      <c r="D39" s="187"/>
      <c r="E39" s="116"/>
      <c r="F39" s="116"/>
      <c r="G39" s="116"/>
      <c r="H39" s="116"/>
      <c r="I39" s="116"/>
      <c r="J39" s="187"/>
      <c r="K39" s="116"/>
      <c r="L39" s="116"/>
      <c r="M39" s="116"/>
      <c r="N39" s="144"/>
      <c r="O39" s="186"/>
      <c r="P39" s="189"/>
      <c r="Q39" s="116"/>
      <c r="R39" s="189"/>
      <c r="S39" s="145"/>
      <c r="T39" s="93"/>
      <c r="U39" s="191"/>
      <c r="V39" s="191"/>
      <c r="W39" s="191"/>
      <c r="X39" s="93"/>
      <c r="Y39" s="93"/>
      <c r="Z39" s="189"/>
      <c r="AA39" s="93"/>
      <c r="AB39" s="93"/>
    </row>
    <row r="40" spans="1:33" ht="12">
      <c r="A40" s="93" t="s">
        <v>178</v>
      </c>
      <c r="B40" s="144"/>
      <c r="C40" s="116"/>
      <c r="D40" s="187"/>
      <c r="E40" s="116"/>
      <c r="F40" s="116">
        <f>F35+F37</f>
        <v>-1970811</v>
      </c>
      <c r="G40" s="116">
        <f>G35+G37</f>
        <v>-409735</v>
      </c>
      <c r="H40" s="116">
        <f>H35+H37</f>
        <v>-451968.85</v>
      </c>
      <c r="I40" s="116"/>
      <c r="J40" s="187"/>
      <c r="K40" s="116"/>
      <c r="L40" s="116"/>
      <c r="M40" s="116"/>
      <c r="N40" s="144"/>
      <c r="O40" s="186">
        <f>SUM(O35:O37)</f>
        <v>-2832514.8500000006</v>
      </c>
      <c r="P40" s="93"/>
      <c r="Q40" s="116" t="e">
        <f>Q35+Q37</f>
        <v>#REF!</v>
      </c>
      <c r="R40" s="93"/>
      <c r="S40" s="145">
        <f>S35+S37</f>
        <v>553572</v>
      </c>
      <c r="T40" s="93">
        <f>T35+T37</f>
        <v>-1325</v>
      </c>
      <c r="U40" s="191">
        <f>SUM(U35:U37)</f>
        <v>-1246133</v>
      </c>
      <c r="V40" s="191">
        <f>SUM(V35:V37)</f>
        <v>-37688</v>
      </c>
      <c r="W40" s="191">
        <f>SUM(W35:W37)</f>
        <v>-102172</v>
      </c>
      <c r="X40" s="93">
        <f>SUM(U40:W40)</f>
        <v>-1385993</v>
      </c>
      <c r="Y40" s="93">
        <f>Y35+Y37</f>
        <v>0</v>
      </c>
      <c r="Z40" s="93"/>
      <c r="AA40" s="93">
        <f>AA35+AA37</f>
        <v>2864361</v>
      </c>
      <c r="AB40" s="93">
        <f>AB35+AB37</f>
        <v>-606</v>
      </c>
      <c r="AC40" s="93">
        <f>AC35+AC37</f>
        <v>-1931</v>
      </c>
      <c r="AE40" s="93">
        <f>AE35+AE37</f>
        <v>1378</v>
      </c>
      <c r="AF40" s="93">
        <f>AF35+AF37</f>
        <v>-565</v>
      </c>
      <c r="AG40" s="93">
        <f>AG35+AG37</f>
        <v>813</v>
      </c>
    </row>
    <row r="41" spans="1:28" ht="12">
      <c r="A41" s="93"/>
      <c r="B41" s="144"/>
      <c r="C41" s="116"/>
      <c r="D41" s="187"/>
      <c r="E41" s="116"/>
      <c r="F41" s="116"/>
      <c r="G41" s="116"/>
      <c r="H41" s="116"/>
      <c r="I41" s="116"/>
      <c r="J41" s="187"/>
      <c r="K41" s="116"/>
      <c r="L41" s="116"/>
      <c r="M41" s="116"/>
      <c r="N41" s="144"/>
      <c r="O41" s="186">
        <f>SUM(B41:N41)</f>
        <v>0</v>
      </c>
      <c r="P41" s="189"/>
      <c r="Q41" s="116"/>
      <c r="R41" s="189"/>
      <c r="S41" s="145"/>
      <c r="T41" s="93"/>
      <c r="U41" s="191">
        <f>SUM(I41:T41)</f>
        <v>0</v>
      </c>
      <c r="V41" s="191">
        <f>SUM(J41:U41)</f>
        <v>0</v>
      </c>
      <c r="W41" s="191">
        <f>SUM(K41:V41)</f>
        <v>0</v>
      </c>
      <c r="X41" s="93"/>
      <c r="Y41" s="93"/>
      <c r="Z41" s="189"/>
      <c r="AA41" s="93"/>
      <c r="AB41" s="93"/>
    </row>
    <row r="42" spans="1:33" ht="12.75">
      <c r="A42" s="93" t="s">
        <v>179</v>
      </c>
      <c r="B42" s="146"/>
      <c r="C42" s="147"/>
      <c r="D42" s="193"/>
      <c r="E42" s="147"/>
      <c r="F42" s="147">
        <v>-80194</v>
      </c>
      <c r="G42" s="147">
        <f>-188305</f>
        <v>-188305</v>
      </c>
      <c r="H42" s="147"/>
      <c r="I42" s="147"/>
      <c r="J42" s="193"/>
      <c r="K42" s="149"/>
      <c r="L42" s="147"/>
      <c r="M42" s="147"/>
      <c r="N42" s="146"/>
      <c r="O42" s="194">
        <f>SUM(B42:N42)</f>
        <v>-268499</v>
      </c>
      <c r="P42" s="195"/>
      <c r="Q42" s="147">
        <v>0</v>
      </c>
      <c r="R42" s="195"/>
      <c r="S42" s="152">
        <v>0</v>
      </c>
      <c r="T42" s="196">
        <v>-688</v>
      </c>
      <c r="U42" s="154">
        <v>12484</v>
      </c>
      <c r="V42" s="196">
        <v>0</v>
      </c>
      <c r="W42" s="196">
        <v>0</v>
      </c>
      <c r="X42" s="107">
        <f>SUM(U42:W42)</f>
        <v>12484</v>
      </c>
      <c r="Y42" s="107">
        <v>0</v>
      </c>
      <c r="Z42" s="195"/>
      <c r="AA42" s="107">
        <v>0</v>
      </c>
      <c r="AB42" s="107">
        <v>-268</v>
      </c>
      <c r="AC42" s="107">
        <f>T42+AB42</f>
        <v>-956</v>
      </c>
      <c r="AE42" s="107">
        <v>-604</v>
      </c>
      <c r="AF42" s="107">
        <v>4</v>
      </c>
      <c r="AG42" s="107">
        <f>AE42+AF42</f>
        <v>-600</v>
      </c>
    </row>
    <row r="43" spans="1:28" ht="12">
      <c r="A43" s="93"/>
      <c r="B43" s="144"/>
      <c r="C43" s="116"/>
      <c r="D43" s="187"/>
      <c r="E43" s="116"/>
      <c r="F43" s="116"/>
      <c r="G43" s="116"/>
      <c r="H43" s="116"/>
      <c r="I43" s="116"/>
      <c r="J43" s="187"/>
      <c r="K43" s="116"/>
      <c r="L43" s="116"/>
      <c r="M43" s="116"/>
      <c r="N43" s="144"/>
      <c r="O43" s="186"/>
      <c r="P43" s="189"/>
      <c r="Q43" s="116"/>
      <c r="R43" s="189"/>
      <c r="S43" s="145"/>
      <c r="T43" s="93"/>
      <c r="U43" s="191"/>
      <c r="V43" s="191"/>
      <c r="W43" s="191"/>
      <c r="X43" s="93"/>
      <c r="Y43" s="93"/>
      <c r="Z43" s="189"/>
      <c r="AA43" s="93"/>
      <c r="AB43" s="93"/>
    </row>
    <row r="44" spans="1:33" ht="12">
      <c r="A44" s="93" t="s">
        <v>180</v>
      </c>
      <c r="B44" s="144"/>
      <c r="C44" s="116"/>
      <c r="D44" s="187"/>
      <c r="E44" s="116"/>
      <c r="F44" s="116">
        <f>F40+F42</f>
        <v>-2051005</v>
      </c>
      <c r="G44" s="116">
        <f>G40+G42</f>
        <v>-598040</v>
      </c>
      <c r="H44" s="116">
        <f>H40+H42</f>
        <v>-451968.85</v>
      </c>
      <c r="I44" s="116"/>
      <c r="J44" s="187"/>
      <c r="K44" s="116"/>
      <c r="L44" s="116"/>
      <c r="M44" s="116"/>
      <c r="N44" s="144"/>
      <c r="O44" s="116">
        <f>O40+O42</f>
        <v>-3101013.8500000006</v>
      </c>
      <c r="P44" s="93"/>
      <c r="Q44" s="116" t="e">
        <f>Q40+Q42</f>
        <v>#REF!</v>
      </c>
      <c r="R44" s="93"/>
      <c r="S44" s="145">
        <f>S40+S42</f>
        <v>553572</v>
      </c>
      <c r="T44" s="93">
        <f>T40+T42</f>
        <v>-2013</v>
      </c>
      <c r="U44" s="93">
        <f>U40+U42</f>
        <v>-1233649</v>
      </c>
      <c r="V44" s="93">
        <f>V40+V42</f>
        <v>-37688</v>
      </c>
      <c r="W44" s="93">
        <f>W40+W42</f>
        <v>-102172</v>
      </c>
      <c r="X44" s="93">
        <f>SUM(U44:W44)</f>
        <v>-1373509</v>
      </c>
      <c r="Y44" s="93">
        <f>Y40+Y42</f>
        <v>0</v>
      </c>
      <c r="Z44" s="93"/>
      <c r="AA44" s="93">
        <f>AA40+AA42</f>
        <v>2864361</v>
      </c>
      <c r="AB44" s="93">
        <f>AB40+AB42</f>
        <v>-874</v>
      </c>
      <c r="AC44" s="93">
        <f>AC40+AC42</f>
        <v>-2887</v>
      </c>
      <c r="AE44" s="93">
        <f>AE40+AE42</f>
        <v>774</v>
      </c>
      <c r="AF44" s="93">
        <f>AF40+AF42</f>
        <v>-561</v>
      </c>
      <c r="AG44" s="93">
        <f>AG40+AG42</f>
        <v>213</v>
      </c>
    </row>
    <row r="45" spans="1:28" ht="12">
      <c r="A45" s="93"/>
      <c r="B45" s="144"/>
      <c r="C45" s="116"/>
      <c r="D45" s="187"/>
      <c r="E45" s="116"/>
      <c r="F45" s="116"/>
      <c r="G45" s="116"/>
      <c r="H45" s="116"/>
      <c r="I45" s="116"/>
      <c r="J45" s="187"/>
      <c r="K45" s="116"/>
      <c r="L45" s="116"/>
      <c r="M45" s="116"/>
      <c r="N45" s="144"/>
      <c r="O45" s="186"/>
      <c r="P45" s="189"/>
      <c r="Q45" s="116"/>
      <c r="R45" s="189"/>
      <c r="S45" s="145"/>
      <c r="T45" s="93"/>
      <c r="U45" s="191"/>
      <c r="V45" s="191"/>
      <c r="W45" s="191"/>
      <c r="X45" s="93"/>
      <c r="Y45" s="93"/>
      <c r="Z45" s="189"/>
      <c r="AA45" s="93"/>
      <c r="AB45" s="93"/>
    </row>
    <row r="46" spans="1:33" ht="12">
      <c r="A46" s="93" t="s">
        <v>181</v>
      </c>
      <c r="B46" s="146"/>
      <c r="C46" s="147"/>
      <c r="D46" s="147"/>
      <c r="E46" s="147"/>
      <c r="F46" s="147">
        <v>0</v>
      </c>
      <c r="G46" s="147">
        <v>0</v>
      </c>
      <c r="H46" s="147">
        <v>0</v>
      </c>
      <c r="I46" s="147"/>
      <c r="J46" s="200"/>
      <c r="K46" s="147"/>
      <c r="L46" s="147"/>
      <c r="M46" s="147"/>
      <c r="N46" s="146"/>
      <c r="O46" s="194">
        <f>SUM(B46:N46)</f>
        <v>0</v>
      </c>
      <c r="P46" s="195"/>
      <c r="Q46" s="147"/>
      <c r="R46" s="195"/>
      <c r="S46" s="152"/>
      <c r="T46" s="107">
        <f>O46-Q46</f>
        <v>0</v>
      </c>
      <c r="U46" s="196">
        <f>SUM(I46:T46)</f>
        <v>0</v>
      </c>
      <c r="V46" s="196">
        <f>SUM(J46:U46)</f>
        <v>0</v>
      </c>
      <c r="W46" s="196">
        <f>SUM(K46:V46)</f>
        <v>0</v>
      </c>
      <c r="X46" s="107"/>
      <c r="Y46" s="107"/>
      <c r="Z46" s="195"/>
      <c r="AA46" s="107"/>
      <c r="AB46" s="107">
        <f>W46-Y46</f>
        <v>0</v>
      </c>
      <c r="AC46" s="107">
        <v>0</v>
      </c>
      <c r="AE46" s="107">
        <v>0</v>
      </c>
      <c r="AF46" s="107">
        <v>0</v>
      </c>
      <c r="AG46" s="107">
        <v>0</v>
      </c>
    </row>
    <row r="47" spans="1:28" ht="12">
      <c r="A47" s="93"/>
      <c r="B47" s="144"/>
      <c r="C47" s="116"/>
      <c r="D47" s="187"/>
      <c r="E47" s="116"/>
      <c r="F47" s="162"/>
      <c r="G47" s="162"/>
      <c r="H47" s="162"/>
      <c r="I47" s="162"/>
      <c r="J47" s="202"/>
      <c r="K47" s="162"/>
      <c r="L47" s="162"/>
      <c r="M47" s="162"/>
      <c r="N47" s="165"/>
      <c r="O47" s="203"/>
      <c r="P47" s="201"/>
      <c r="Q47" s="162"/>
      <c r="R47" s="201"/>
      <c r="S47" s="112"/>
      <c r="T47" s="93"/>
      <c r="U47" s="191"/>
      <c r="V47" s="191"/>
      <c r="W47" s="191"/>
      <c r="X47" s="93"/>
      <c r="Y47" s="93"/>
      <c r="Z47" s="189"/>
      <c r="AA47" s="93"/>
      <c r="AB47" s="93"/>
    </row>
    <row r="48" spans="1:33" ht="12.75" thickBot="1">
      <c r="A48" s="93" t="s">
        <v>187</v>
      </c>
      <c r="B48" s="204"/>
      <c r="C48" s="204"/>
      <c r="D48" s="204"/>
      <c r="E48" s="204"/>
      <c r="F48" s="205">
        <f>SUM(F44:F46)</f>
        <v>-2051005</v>
      </c>
      <c r="G48" s="206">
        <f>SUM(G44:G46)</f>
        <v>-598040</v>
      </c>
      <c r="H48" s="206">
        <f>SUM(H44:H46)</f>
        <v>-451968.85</v>
      </c>
      <c r="I48" s="206"/>
      <c r="J48" s="206"/>
      <c r="K48" s="206"/>
      <c r="L48" s="206"/>
      <c r="M48" s="206"/>
      <c r="N48" s="206"/>
      <c r="O48" s="207">
        <f>SUM(O44:O46)</f>
        <v>-3101013.8500000006</v>
      </c>
      <c r="P48" s="171"/>
      <c r="Q48" s="207" t="e">
        <f aca="true" t="shared" si="2" ref="Q48:W48">SUM(Q44:Q46)</f>
        <v>#REF!</v>
      </c>
      <c r="R48" s="208">
        <f t="shared" si="2"/>
        <v>0</v>
      </c>
      <c r="S48" s="209">
        <f t="shared" si="2"/>
        <v>553572</v>
      </c>
      <c r="T48" s="208">
        <f t="shared" si="2"/>
        <v>-2013</v>
      </c>
      <c r="U48" s="208">
        <f t="shared" si="2"/>
        <v>-1233649</v>
      </c>
      <c r="V48" s="208">
        <f t="shared" si="2"/>
        <v>-37688</v>
      </c>
      <c r="W48" s="208">
        <f t="shared" si="2"/>
        <v>-102172</v>
      </c>
      <c r="X48" s="171">
        <f>SUM(U48:W48)</f>
        <v>-1373509</v>
      </c>
      <c r="Y48" s="208">
        <f>SUM(Y44:Y46)</f>
        <v>0</v>
      </c>
      <c r="Z48" s="208">
        <f>SUM(Z44:Z46)</f>
        <v>0</v>
      </c>
      <c r="AA48" s="208">
        <f>SUM(AA44:AA46)</f>
        <v>2864361</v>
      </c>
      <c r="AB48" s="208">
        <f>SUM(AB44:AB46)</f>
        <v>-874</v>
      </c>
      <c r="AC48" s="208">
        <f>SUM(AC44:AC46)</f>
        <v>-2887</v>
      </c>
      <c r="AE48" s="208">
        <f>SUM(AE44:AE46)</f>
        <v>774</v>
      </c>
      <c r="AF48" s="208">
        <f>SUM(AF44:AF46)</f>
        <v>-561</v>
      </c>
      <c r="AG48" s="208">
        <f>SUM(AG44:AG46)</f>
        <v>213</v>
      </c>
    </row>
    <row r="49" spans="1:28" ht="13.5" thickTop="1">
      <c r="A49" s="93"/>
      <c r="T49" s="93"/>
      <c r="U49" s="132"/>
      <c r="V49" s="132"/>
      <c r="W49" s="132"/>
      <c r="X49" s="93"/>
      <c r="Y49" s="93"/>
      <c r="Z49" s="93"/>
      <c r="AA49" s="93"/>
      <c r="AB49" s="93"/>
    </row>
    <row r="50" ht="12.75">
      <c r="A50" s="2" t="s">
        <v>197</v>
      </c>
    </row>
    <row r="51" ht="12.75">
      <c r="A51" s="2"/>
    </row>
  </sheetData>
  <mergeCells count="5">
    <mergeCell ref="T10:AC10"/>
    <mergeCell ref="AE10:AG10"/>
    <mergeCell ref="AE11:AG11"/>
    <mergeCell ref="F11:O11"/>
    <mergeCell ref="T11:AC11"/>
  </mergeCells>
  <printOptions/>
  <pageMargins left="0.33" right="0.17" top="0.46" bottom="1.28" header="0.17" footer="0.5"/>
  <pageSetup fitToHeight="1" fitToWidth="1" horizontalDpi="600" verticalDpi="600" orientation="portrait" paperSize="9" scale="85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0"/>
  <sheetViews>
    <sheetView zoomScaleSheetLayoutView="100" workbookViewId="0" topLeftCell="A22">
      <selection activeCell="AB5" sqref="AB5"/>
    </sheetView>
  </sheetViews>
  <sheetFormatPr defaultColWidth="9.140625" defaultRowHeight="12.75"/>
  <cols>
    <col min="1" max="1" width="37.8515625" style="94" customWidth="1"/>
    <col min="2" max="2" width="12.28125" style="94" hidden="1" customWidth="1"/>
    <col min="3" max="3" width="10.00390625" style="94" hidden="1" customWidth="1"/>
    <col min="4" max="4" width="11.140625" style="95" hidden="1" customWidth="1"/>
    <col min="5" max="5" width="9.7109375" style="94" hidden="1" customWidth="1"/>
    <col min="6" max="6" width="11.28125" style="94" hidden="1" customWidth="1"/>
    <col min="7" max="7" width="12.00390625" style="94" hidden="1" customWidth="1"/>
    <col min="8" max="8" width="10.57421875" style="94" hidden="1" customWidth="1"/>
    <col min="9" max="9" width="13.140625" style="94" hidden="1" customWidth="1"/>
    <col min="10" max="10" width="11.8515625" style="95" hidden="1" customWidth="1"/>
    <col min="11" max="11" width="11.28125" style="94" hidden="1" customWidth="1"/>
    <col min="12" max="12" width="9.7109375" style="94" hidden="1" customWidth="1"/>
    <col min="13" max="13" width="9.140625" style="94" hidden="1" customWidth="1"/>
    <col min="14" max="14" width="11.00390625" style="94" hidden="1" customWidth="1"/>
    <col min="15" max="15" width="10.8515625" style="94" hidden="1" customWidth="1"/>
    <col min="16" max="16" width="0.5625" style="94" hidden="1" customWidth="1"/>
    <col min="17" max="17" width="10.00390625" style="94" hidden="1" customWidth="1"/>
    <col min="18" max="18" width="0.2890625" style="94" hidden="1" customWidth="1"/>
    <col min="19" max="19" width="10.57421875" style="94" hidden="1" customWidth="1"/>
    <col min="20" max="20" width="11.57421875" style="94" customWidth="1"/>
    <col min="21" max="21" width="10.7109375" style="91" hidden="1" customWidth="1"/>
    <col min="22" max="23" width="11.28125" style="91" hidden="1" customWidth="1"/>
    <col min="24" max="24" width="9.8515625" style="94" hidden="1" customWidth="1"/>
    <col min="25" max="25" width="10.00390625" style="94" hidden="1" customWidth="1"/>
    <col min="26" max="26" width="0.2890625" style="94" hidden="1" customWidth="1"/>
    <col min="27" max="27" width="10.57421875" style="94" hidden="1" customWidth="1"/>
    <col min="28" max="28" width="11.57421875" style="94" customWidth="1"/>
    <col min="29" max="29" width="14.00390625" style="94" customWidth="1"/>
    <col min="30" max="30" width="9.7109375" style="97" bestFit="1" customWidth="1"/>
    <col min="31" max="31" width="10.8515625" style="94" customWidth="1"/>
    <col min="32" max="32" width="11.8515625" style="94" customWidth="1"/>
    <col min="33" max="33" width="12.421875" style="94" customWidth="1"/>
    <col min="34" max="34" width="7.8515625" style="94" customWidth="1"/>
    <col min="35" max="35" width="10.00390625" style="94" bestFit="1" customWidth="1"/>
    <col min="36" max="16384" width="7.8515625" style="94" customWidth="1"/>
  </cols>
  <sheetData>
    <row r="1" spans="1:31" ht="15.75">
      <c r="A1" s="92"/>
      <c r="B1" s="93"/>
      <c r="S1" s="96"/>
      <c r="AA1" s="96"/>
      <c r="AB1" s="36" t="s">
        <v>0</v>
      </c>
      <c r="AE1" s="98"/>
    </row>
    <row r="2" spans="1:28" ht="12.75">
      <c r="A2" s="99"/>
      <c r="B2" s="93"/>
      <c r="T2" s="97"/>
      <c r="AB2" s="36" t="s">
        <v>97</v>
      </c>
    </row>
    <row r="3" spans="1:28" ht="12.75">
      <c r="A3" s="99"/>
      <c r="B3" s="93"/>
      <c r="T3" s="97"/>
      <c r="AB3" s="36" t="s">
        <v>99</v>
      </c>
    </row>
    <row r="4" spans="1:28" ht="12.75">
      <c r="A4" s="100"/>
      <c r="B4" s="101"/>
      <c r="C4" s="102"/>
      <c r="D4" s="103"/>
      <c r="E4" s="102"/>
      <c r="F4" s="102"/>
      <c r="G4" s="102"/>
      <c r="H4" s="102"/>
      <c r="I4" s="102"/>
      <c r="J4" s="103"/>
      <c r="K4" s="102"/>
      <c r="L4" s="102"/>
      <c r="M4" s="102"/>
      <c r="N4" s="102"/>
      <c r="U4" s="104"/>
      <c r="V4" s="104"/>
      <c r="W4" s="104"/>
      <c r="AB4" s="210" t="s">
        <v>198</v>
      </c>
    </row>
    <row r="5" spans="1:28" ht="12.75">
      <c r="A5" s="99"/>
      <c r="B5" s="105"/>
      <c r="C5" s="105"/>
      <c r="D5" s="106"/>
      <c r="E5" s="105"/>
      <c r="F5" s="105"/>
      <c r="G5" s="105"/>
      <c r="H5" s="105"/>
      <c r="I5" s="105"/>
      <c r="J5" s="106"/>
      <c r="K5" s="105"/>
      <c r="L5" s="105"/>
      <c r="M5" s="105"/>
      <c r="N5" s="105"/>
      <c r="O5" s="107"/>
      <c r="P5" s="107"/>
      <c r="Q5" s="107"/>
      <c r="R5" s="107"/>
      <c r="S5" s="107"/>
      <c r="T5" s="93"/>
      <c r="Y5" s="93"/>
      <c r="Z5" s="93"/>
      <c r="AA5" s="93"/>
      <c r="AB5" s="36" t="s">
        <v>98</v>
      </c>
    </row>
    <row r="6" spans="1:28" ht="12.75">
      <c r="A6" s="99"/>
      <c r="B6" s="101"/>
      <c r="C6" s="101"/>
      <c r="D6" s="108"/>
      <c r="E6" s="101"/>
      <c r="F6" s="105"/>
      <c r="G6" s="105"/>
      <c r="H6" s="105"/>
      <c r="I6" s="105"/>
      <c r="J6" s="106"/>
      <c r="K6" s="105"/>
      <c r="L6" s="105"/>
      <c r="M6" s="105"/>
      <c r="N6" s="105"/>
      <c r="O6" s="107"/>
      <c r="P6" s="93"/>
      <c r="Q6" s="107"/>
      <c r="R6" s="93"/>
      <c r="S6" s="93"/>
      <c r="T6" s="93"/>
      <c r="Y6" s="93"/>
      <c r="Z6" s="93"/>
      <c r="AA6" s="93"/>
      <c r="AB6" s="45" t="s">
        <v>113</v>
      </c>
    </row>
    <row r="7" spans="1:28" ht="12.75">
      <c r="A7" s="99"/>
      <c r="B7" s="101"/>
      <c r="C7" s="101"/>
      <c r="D7" s="108"/>
      <c r="E7" s="101"/>
      <c r="F7" s="105"/>
      <c r="G7" s="105"/>
      <c r="H7" s="105"/>
      <c r="I7" s="105"/>
      <c r="J7" s="106"/>
      <c r="K7" s="105"/>
      <c r="L7" s="105"/>
      <c r="M7" s="105"/>
      <c r="N7" s="105"/>
      <c r="O7" s="107"/>
      <c r="P7" s="93"/>
      <c r="Q7" s="107"/>
      <c r="R7" s="93"/>
      <c r="S7" s="93"/>
      <c r="T7" s="93"/>
      <c r="Y7" s="93"/>
      <c r="Z7" s="93"/>
      <c r="AA7" s="93"/>
      <c r="AB7" s="36" t="s">
        <v>126</v>
      </c>
    </row>
    <row r="8" spans="1:28" ht="12.75">
      <c r="A8" s="99"/>
      <c r="B8" s="101"/>
      <c r="C8" s="101"/>
      <c r="D8" s="108"/>
      <c r="E8" s="101"/>
      <c r="F8" s="105"/>
      <c r="G8" s="105"/>
      <c r="H8" s="105"/>
      <c r="I8" s="105"/>
      <c r="J8" s="106"/>
      <c r="K8" s="105"/>
      <c r="L8" s="105"/>
      <c r="M8" s="105"/>
      <c r="N8" s="105"/>
      <c r="O8" s="107"/>
      <c r="P8" s="93"/>
      <c r="Q8" s="107"/>
      <c r="R8" s="93"/>
      <c r="S8" s="93"/>
      <c r="T8" s="93"/>
      <c r="Y8" s="93"/>
      <c r="Z8" s="93"/>
      <c r="AA8" s="93"/>
      <c r="AB8" s="36" t="s">
        <v>38</v>
      </c>
    </row>
    <row r="9" spans="1:28" ht="12.75">
      <c r="A9" s="99"/>
      <c r="B9" s="101"/>
      <c r="C9" s="101"/>
      <c r="D9" s="108"/>
      <c r="E9" s="101"/>
      <c r="F9" s="105"/>
      <c r="G9" s="105"/>
      <c r="H9" s="105"/>
      <c r="I9" s="105"/>
      <c r="J9" s="106"/>
      <c r="K9" s="105"/>
      <c r="L9" s="105"/>
      <c r="M9" s="105"/>
      <c r="N9" s="105"/>
      <c r="O9" s="107"/>
      <c r="P9" s="93"/>
      <c r="Q9" s="107"/>
      <c r="R9" s="93"/>
      <c r="S9" s="93"/>
      <c r="T9" s="93"/>
      <c r="Y9" s="93"/>
      <c r="Z9" s="93"/>
      <c r="AA9" s="93"/>
      <c r="AB9" s="93"/>
    </row>
    <row r="10" spans="1:40" ht="12.75" customHeight="1">
      <c r="A10" s="99"/>
      <c r="B10" s="101"/>
      <c r="C10" s="101"/>
      <c r="D10" s="108"/>
      <c r="E10" s="101"/>
      <c r="F10" s="105"/>
      <c r="G10" s="105"/>
      <c r="H10" s="105"/>
      <c r="I10" s="105"/>
      <c r="J10" s="106"/>
      <c r="K10" s="105"/>
      <c r="L10" s="105"/>
      <c r="M10" s="105"/>
      <c r="N10" s="105"/>
      <c r="O10" s="107"/>
      <c r="P10" s="93"/>
      <c r="Q10" s="107"/>
      <c r="R10" s="93"/>
      <c r="S10" s="93"/>
      <c r="T10" s="231" t="s">
        <v>125</v>
      </c>
      <c r="U10" s="231"/>
      <c r="V10" s="231"/>
      <c r="W10" s="231"/>
      <c r="X10" s="231"/>
      <c r="Y10" s="231"/>
      <c r="Z10" s="231"/>
      <c r="AA10" s="231"/>
      <c r="AB10" s="231"/>
      <c r="AC10" s="231"/>
      <c r="AE10" s="231" t="s">
        <v>159</v>
      </c>
      <c r="AF10" s="231"/>
      <c r="AG10" s="231"/>
      <c r="AH10" s="110"/>
      <c r="AI10" s="109"/>
      <c r="AJ10" s="110"/>
      <c r="AK10" s="110"/>
      <c r="AL10" s="110"/>
      <c r="AM10" s="110"/>
      <c r="AN10" s="110"/>
    </row>
    <row r="11" spans="1:40" ht="12.75" customHeight="1">
      <c r="A11" s="99"/>
      <c r="B11" s="101"/>
      <c r="C11" s="101"/>
      <c r="D11" s="108"/>
      <c r="E11" s="101"/>
      <c r="F11" s="233" t="s">
        <v>160</v>
      </c>
      <c r="G11" s="233"/>
      <c r="H11" s="233"/>
      <c r="I11" s="233"/>
      <c r="J11" s="233"/>
      <c r="K11" s="233"/>
      <c r="L11" s="233"/>
      <c r="M11" s="233"/>
      <c r="N11" s="233"/>
      <c r="O11" s="233"/>
      <c r="P11" s="93"/>
      <c r="Q11" s="111"/>
      <c r="R11" s="93"/>
      <c r="S11" s="112"/>
      <c r="T11" s="232" t="s">
        <v>29</v>
      </c>
      <c r="U11" s="232"/>
      <c r="V11" s="232"/>
      <c r="W11" s="232"/>
      <c r="X11" s="232"/>
      <c r="Y11" s="232"/>
      <c r="Z11" s="232"/>
      <c r="AA11" s="232"/>
      <c r="AB11" s="232"/>
      <c r="AC11" s="232"/>
      <c r="AE11" s="232" t="s">
        <v>29</v>
      </c>
      <c r="AF11" s="232"/>
      <c r="AG11" s="232"/>
      <c r="AH11" s="114"/>
      <c r="AI11" s="113"/>
      <c r="AJ11" s="114"/>
      <c r="AK11" s="114"/>
      <c r="AL11" s="114"/>
      <c r="AM11" s="114"/>
      <c r="AN11" s="114"/>
    </row>
    <row r="12" spans="1:29" ht="12.75" customHeight="1">
      <c r="A12" s="99"/>
      <c r="B12" s="101"/>
      <c r="C12" s="101"/>
      <c r="D12" s="108"/>
      <c r="E12" s="101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93"/>
      <c r="Q12" s="116"/>
      <c r="R12" s="93"/>
      <c r="S12" s="112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35" ht="12.75">
      <c r="A13" s="113"/>
      <c r="B13" s="117" t="str">
        <f>'[6]BS (WRK.Apdx,2)'!B6</f>
        <v>DICB</v>
      </c>
      <c r="C13" s="118" t="str">
        <f>'[6]BS (WRK.Apdx,2)'!C6</f>
        <v>DIPC</v>
      </c>
      <c r="D13" s="119" t="str">
        <f>'[6]BS (WRK.Apdx,2)'!D6</f>
        <v>DHLB</v>
      </c>
      <c r="E13" s="118" t="str">
        <f>'[6]BS (WRK.Apdx,2)'!E6</f>
        <v>DHLB-M</v>
      </c>
      <c r="F13" s="118" t="str">
        <f>'[6]BS (WRK.Apdx,2)'!F6</f>
        <v>Skiva Hldgs.</v>
      </c>
      <c r="G13" s="118" t="str">
        <f>'[6]BS (WRK.Apdx,2)'!G6</f>
        <v>Skiva Mkt</v>
      </c>
      <c r="H13" s="118" t="str">
        <f>'[6]BS (WRK.Apdx,2)'!H6</f>
        <v>Skiva Mfg.</v>
      </c>
      <c r="I13" s="118" t="str">
        <f>'[6]BS (WRK.Apdx,2)'!I6</f>
        <v>D. Oils &amp; Tool</v>
      </c>
      <c r="J13" s="119" t="str">
        <f>'[6]BS (WRK.Apdx,2)'!J6</f>
        <v>Winsheng</v>
      </c>
      <c r="K13" s="118" t="str">
        <f>'[6]BS (WRK.Apdx,2)'!K6</f>
        <v>AMSB</v>
      </c>
      <c r="L13" s="118" t="str">
        <f>'[6]BS (WRK.Apdx,2)'!L6</f>
        <v>LTSSB</v>
      </c>
      <c r="M13" s="118" t="str">
        <f>'[6]BS (WRK.Apdx,2)'!M6</f>
        <v>Eromax</v>
      </c>
      <c r="N13" s="120" t="str">
        <f>'[6]BS (WRK.Apdx,2)'!N6</f>
        <v>Dormant</v>
      </c>
      <c r="O13" s="121">
        <v>2005</v>
      </c>
      <c r="P13" s="122" t="s">
        <v>161</v>
      </c>
      <c r="Q13" s="123" t="s">
        <v>162</v>
      </c>
      <c r="R13" s="122"/>
      <c r="S13" s="124"/>
      <c r="T13" s="113" t="s">
        <v>163</v>
      </c>
      <c r="U13" s="125"/>
      <c r="V13" s="125"/>
      <c r="W13" s="125"/>
      <c r="X13" s="113"/>
      <c r="Y13" s="126"/>
      <c r="Z13" s="126"/>
      <c r="AA13" s="126"/>
      <c r="AB13" s="113" t="s">
        <v>164</v>
      </c>
      <c r="AC13" s="97" t="s">
        <v>48</v>
      </c>
      <c r="AE13" s="97" t="s">
        <v>165</v>
      </c>
      <c r="AF13" s="97" t="s">
        <v>164</v>
      </c>
      <c r="AG13" s="97" t="s">
        <v>48</v>
      </c>
      <c r="AI13" s="102"/>
    </row>
    <row r="14" spans="1:33" ht="12.75">
      <c r="A14" s="113"/>
      <c r="B14" s="127"/>
      <c r="C14" s="128"/>
      <c r="D14" s="129"/>
      <c r="E14" s="128"/>
      <c r="F14" s="128"/>
      <c r="G14" s="128"/>
      <c r="H14" s="128"/>
      <c r="I14" s="128"/>
      <c r="J14" s="129"/>
      <c r="K14" s="128"/>
      <c r="L14" s="128"/>
      <c r="M14" s="128"/>
      <c r="N14" s="127" t="s">
        <v>166</v>
      </c>
      <c r="O14" s="130"/>
      <c r="P14" s="122"/>
      <c r="Q14" s="123"/>
      <c r="R14" s="122"/>
      <c r="S14" s="131"/>
      <c r="T14" s="113" t="s">
        <v>167</v>
      </c>
      <c r="U14" s="132"/>
      <c r="V14" s="132"/>
      <c r="W14" s="132"/>
      <c r="X14" s="93"/>
      <c r="Y14" s="126"/>
      <c r="Z14" s="126"/>
      <c r="AA14" s="126"/>
      <c r="AB14" s="113" t="s">
        <v>167</v>
      </c>
      <c r="AC14" s="97" t="s">
        <v>168</v>
      </c>
      <c r="AE14" s="97" t="s">
        <v>167</v>
      </c>
      <c r="AF14" s="97" t="s">
        <v>167</v>
      </c>
      <c r="AG14" s="97" t="s">
        <v>168</v>
      </c>
    </row>
    <row r="15" spans="1:33" ht="12.75">
      <c r="A15" s="93"/>
      <c r="B15" s="133" t="s">
        <v>92</v>
      </c>
      <c r="C15" s="133" t="s">
        <v>92</v>
      </c>
      <c r="D15" s="133" t="s">
        <v>92</v>
      </c>
      <c r="E15" s="133" t="s">
        <v>92</v>
      </c>
      <c r="F15" s="133" t="s">
        <v>92</v>
      </c>
      <c r="G15" s="133" t="s">
        <v>92</v>
      </c>
      <c r="H15" s="133" t="s">
        <v>92</v>
      </c>
      <c r="I15" s="133" t="s">
        <v>92</v>
      </c>
      <c r="J15" s="133" t="s">
        <v>92</v>
      </c>
      <c r="K15" s="133" t="s">
        <v>92</v>
      </c>
      <c r="L15" s="133" t="s">
        <v>92</v>
      </c>
      <c r="M15" s="133" t="s">
        <v>92</v>
      </c>
      <c r="N15" s="133" t="s">
        <v>92</v>
      </c>
      <c r="O15" s="133" t="s">
        <v>92</v>
      </c>
      <c r="P15" s="113" t="s">
        <v>92</v>
      </c>
      <c r="Q15" s="130" t="s">
        <v>92</v>
      </c>
      <c r="R15" s="113"/>
      <c r="S15" s="134" t="s">
        <v>92</v>
      </c>
      <c r="T15" s="213" t="s">
        <v>3</v>
      </c>
      <c r="U15" s="113" t="s">
        <v>92</v>
      </c>
      <c r="V15" s="113" t="s">
        <v>92</v>
      </c>
      <c r="W15" s="113" t="s">
        <v>92</v>
      </c>
      <c r="X15" s="93"/>
      <c r="Y15" s="113" t="s">
        <v>92</v>
      </c>
      <c r="Z15" s="113"/>
      <c r="AA15" s="113" t="s">
        <v>92</v>
      </c>
      <c r="AB15" s="213" t="s">
        <v>3</v>
      </c>
      <c r="AC15" s="213" t="s">
        <v>3</v>
      </c>
      <c r="AE15" s="213" t="s">
        <v>3</v>
      </c>
      <c r="AF15" s="213" t="s">
        <v>3</v>
      </c>
      <c r="AG15" s="213" t="s">
        <v>3</v>
      </c>
    </row>
    <row r="16" spans="1:28" ht="12.75">
      <c r="A16" s="9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13"/>
      <c r="Q16" s="130"/>
      <c r="R16" s="113"/>
      <c r="S16" s="135"/>
      <c r="T16" s="113"/>
      <c r="U16" s="132"/>
      <c r="V16" s="132"/>
      <c r="W16" s="132"/>
      <c r="X16" s="93"/>
      <c r="Y16" s="113"/>
      <c r="Z16" s="113"/>
      <c r="AA16" s="113"/>
      <c r="AB16" s="113"/>
    </row>
    <row r="17" spans="1:33" ht="12.75">
      <c r="A17" s="93" t="s">
        <v>169</v>
      </c>
      <c r="B17" s="136"/>
      <c r="C17" s="137"/>
      <c r="D17" s="138"/>
      <c r="E17" s="137"/>
      <c r="F17" s="137">
        <v>232349</v>
      </c>
      <c r="G17" s="137">
        <f>ROUND(9598021.25,0)</f>
        <v>9598021</v>
      </c>
      <c r="H17" s="137">
        <v>545801.87</v>
      </c>
      <c r="I17" s="139"/>
      <c r="J17" s="138"/>
      <c r="K17" s="137"/>
      <c r="L17" s="137"/>
      <c r="M17" s="137"/>
      <c r="N17" s="136"/>
      <c r="O17" s="137">
        <f>SUM(B17:N17)</f>
        <v>10376171.87</v>
      </c>
      <c r="P17" s="140"/>
      <c r="Q17" s="137">
        <v>553572</v>
      </c>
      <c r="R17" s="140"/>
      <c r="S17" s="141"/>
      <c r="T17" s="142">
        <v>128766</v>
      </c>
      <c r="U17" s="143">
        <v>490040</v>
      </c>
      <c r="V17" s="143">
        <v>12856558</v>
      </c>
      <c r="W17" s="143">
        <v>472149</v>
      </c>
      <c r="X17" s="93">
        <f>SUM(U17:W17)</f>
        <v>13818747</v>
      </c>
      <c r="Y17" s="142">
        <v>2864361</v>
      </c>
      <c r="Z17" s="140"/>
      <c r="AA17" s="142"/>
      <c r="AB17" s="142">
        <v>9823</v>
      </c>
      <c r="AC17" s="94">
        <f>T17+AB17</f>
        <v>138589</v>
      </c>
      <c r="AE17" s="94">
        <v>35209</v>
      </c>
      <c r="AF17" s="94">
        <v>15606</v>
      </c>
      <c r="AG17" s="94">
        <f>AE17+AF17</f>
        <v>50815</v>
      </c>
    </row>
    <row r="18" spans="1:28" ht="12.75">
      <c r="A18" s="93"/>
      <c r="B18" s="144"/>
      <c r="C18" s="116"/>
      <c r="D18" s="138"/>
      <c r="E18" s="116"/>
      <c r="F18" s="116"/>
      <c r="G18" s="116"/>
      <c r="H18" s="116"/>
      <c r="I18" s="116"/>
      <c r="J18" s="138"/>
      <c r="K18" s="116"/>
      <c r="L18" s="116"/>
      <c r="M18" s="116"/>
      <c r="N18" s="144"/>
      <c r="O18" s="137"/>
      <c r="P18" s="140"/>
      <c r="Q18" s="116"/>
      <c r="R18" s="140"/>
      <c r="S18" s="145"/>
      <c r="T18" s="93"/>
      <c r="U18" s="132"/>
      <c r="V18" s="132"/>
      <c r="W18" s="132"/>
      <c r="X18" s="93"/>
      <c r="Y18" s="93"/>
      <c r="Z18" s="140"/>
      <c r="AA18" s="93"/>
      <c r="AB18" s="93"/>
    </row>
    <row r="19" spans="1:33" ht="12.75">
      <c r="A19" s="93" t="s">
        <v>170</v>
      </c>
      <c r="B19" s="146"/>
      <c r="C19" s="147"/>
      <c r="D19" s="148"/>
      <c r="E19" s="147"/>
      <c r="F19" s="147">
        <v>-150808</v>
      </c>
      <c r="G19" s="147">
        <f>-ROUND(5993961.21,0)+1826000</f>
        <v>-4167961</v>
      </c>
      <c r="H19" s="147">
        <f>-1000631</f>
        <v>-1000631</v>
      </c>
      <c r="I19" s="147"/>
      <c r="J19" s="148"/>
      <c r="K19" s="149"/>
      <c r="L19" s="147"/>
      <c r="M19" s="147"/>
      <c r="N19" s="146"/>
      <c r="O19" s="150">
        <f>SUM(B19:N19)</f>
        <v>-5319400</v>
      </c>
      <c r="P19" s="151"/>
      <c r="Q19" s="147" t="e">
        <f>'[6]consol entries(Apdx.8)'!V156+'[6]consol entries(Apdx.8)'!V158</f>
        <v>#REF!</v>
      </c>
      <c r="R19" s="151"/>
      <c r="S19" s="152">
        <f>Q17</f>
        <v>553572</v>
      </c>
      <c r="T19" s="153">
        <v>-109773</v>
      </c>
      <c r="U19" s="154">
        <f>-581216-600000</f>
        <v>-1181216</v>
      </c>
      <c r="V19" s="154">
        <v>-7190233</v>
      </c>
      <c r="W19" s="154">
        <v>-545504</v>
      </c>
      <c r="X19" s="107">
        <f>SUM(U19:W19)</f>
        <v>-8916953</v>
      </c>
      <c r="Y19" s="107" t="e">
        <f>'[6]consol entries(Apdx.8)'!AE156+'[6]consol entries(Apdx.8)'!AE158</f>
        <v>#REF!</v>
      </c>
      <c r="Z19" s="151"/>
      <c r="AA19" s="107">
        <f>Y17</f>
        <v>2864361</v>
      </c>
      <c r="AB19" s="153">
        <v>-4766</v>
      </c>
      <c r="AC19" s="107">
        <f>T19+AB19</f>
        <v>-114539</v>
      </c>
      <c r="AE19" s="107">
        <v>-27503</v>
      </c>
      <c r="AF19" s="107">
        <v>-11613</v>
      </c>
      <c r="AG19" s="107">
        <f>AE19+AF19</f>
        <v>-39116</v>
      </c>
    </row>
    <row r="20" spans="1:28" ht="12.75">
      <c r="A20" s="93"/>
      <c r="B20" s="144"/>
      <c r="C20" s="116"/>
      <c r="D20" s="138"/>
      <c r="E20" s="116"/>
      <c r="F20" s="116"/>
      <c r="G20" s="116"/>
      <c r="H20" s="116"/>
      <c r="I20" s="116"/>
      <c r="J20" s="138"/>
      <c r="K20" s="116"/>
      <c r="L20" s="116"/>
      <c r="M20" s="116"/>
      <c r="N20" s="144"/>
      <c r="O20" s="116"/>
      <c r="P20" s="140"/>
      <c r="Q20" s="116"/>
      <c r="R20" s="140"/>
      <c r="S20" s="145"/>
      <c r="T20" s="93"/>
      <c r="U20" s="132"/>
      <c r="V20" s="132"/>
      <c r="W20" s="132"/>
      <c r="X20" s="93"/>
      <c r="Y20" s="93"/>
      <c r="Z20" s="140"/>
      <c r="AA20" s="93"/>
      <c r="AB20" s="93"/>
    </row>
    <row r="21" spans="1:35" ht="12.75">
      <c r="A21" s="93" t="s">
        <v>183</v>
      </c>
      <c r="B21" s="144"/>
      <c r="C21" s="144"/>
      <c r="D21" s="144"/>
      <c r="E21" s="144"/>
      <c r="F21" s="144">
        <f>F17+F19</f>
        <v>81541</v>
      </c>
      <c r="G21" s="144">
        <f>G17+G19</f>
        <v>5430060</v>
      </c>
      <c r="H21" s="144">
        <f>H17+H19</f>
        <v>-454829.13</v>
      </c>
      <c r="I21" s="144"/>
      <c r="J21" s="144"/>
      <c r="K21" s="116"/>
      <c r="L21" s="144"/>
      <c r="M21" s="144"/>
      <c r="N21" s="144"/>
      <c r="O21" s="116">
        <f>O17+O19</f>
        <v>5056771.869999999</v>
      </c>
      <c r="P21" s="140"/>
      <c r="Q21" s="116" t="e">
        <f>Q17+Q19</f>
        <v>#REF!</v>
      </c>
      <c r="R21" s="93">
        <f>R17+R19</f>
        <v>0</v>
      </c>
      <c r="S21" s="145">
        <f>S17+S19</f>
        <v>553572</v>
      </c>
      <c r="T21" s="142">
        <f>SUM(T17:T19)</f>
        <v>18993</v>
      </c>
      <c r="U21" s="132">
        <f>U17+U19</f>
        <v>-691176</v>
      </c>
      <c r="V21" s="155">
        <f>V17+V19</f>
        <v>5666325</v>
      </c>
      <c r="W21" s="132">
        <f>W17+W19</f>
        <v>-73355</v>
      </c>
      <c r="X21" s="93">
        <f>SUM(U21:W21)</f>
        <v>4901794</v>
      </c>
      <c r="Y21" s="93" t="e">
        <f>Y17+Y19</f>
        <v>#REF!</v>
      </c>
      <c r="Z21" s="93">
        <f>Z17+Z19</f>
        <v>0</v>
      </c>
      <c r="AA21" s="93">
        <f>AA17+AA19</f>
        <v>2864361</v>
      </c>
      <c r="AB21" s="142">
        <f>SUM(AB17:AB19)</f>
        <v>5057</v>
      </c>
      <c r="AC21" s="142">
        <f>SUM(AC17:AC19)</f>
        <v>24050</v>
      </c>
      <c r="AE21" s="142">
        <f>SUM(AE17:AE19)</f>
        <v>7706</v>
      </c>
      <c r="AF21" s="142">
        <f>SUM(AF17:AF19)</f>
        <v>3993</v>
      </c>
      <c r="AG21" s="142">
        <f>SUM(AG17:AG19)</f>
        <v>11699</v>
      </c>
      <c r="AI21" s="142"/>
    </row>
    <row r="22" spans="1:28" ht="12.75">
      <c r="A22" s="93"/>
      <c r="B22" s="144"/>
      <c r="C22" s="116"/>
      <c r="D22" s="138"/>
      <c r="E22" s="116"/>
      <c r="F22" s="116"/>
      <c r="G22" s="116"/>
      <c r="H22" s="116"/>
      <c r="I22" s="116"/>
      <c r="J22" s="156"/>
      <c r="K22" s="116"/>
      <c r="L22" s="116"/>
      <c r="M22" s="116"/>
      <c r="N22" s="144"/>
      <c r="O22" s="116"/>
      <c r="P22" s="140"/>
      <c r="Q22" s="116"/>
      <c r="R22" s="140"/>
      <c r="S22" s="145"/>
      <c r="T22" s="93"/>
      <c r="U22" s="132"/>
      <c r="V22" s="132"/>
      <c r="W22" s="132"/>
      <c r="X22" s="93"/>
      <c r="Y22" s="93"/>
      <c r="Z22" s="140"/>
      <c r="AA22" s="93"/>
      <c r="AB22" s="93"/>
    </row>
    <row r="23" spans="1:33" ht="12.75">
      <c r="A23" s="93" t="s">
        <v>171</v>
      </c>
      <c r="B23" s="157"/>
      <c r="C23" s="116"/>
      <c r="D23" s="138"/>
      <c r="E23" s="158"/>
      <c r="F23" s="116">
        <f>80803</f>
        <v>80803</v>
      </c>
      <c r="G23" s="116">
        <f>152231+1473470-1473470</f>
        <v>152231</v>
      </c>
      <c r="H23" s="116">
        <f>35122.69</f>
        <v>35122.69</v>
      </c>
      <c r="I23" s="158"/>
      <c r="J23" s="138"/>
      <c r="K23" s="116"/>
      <c r="L23" s="116"/>
      <c r="M23" s="116"/>
      <c r="N23" s="144"/>
      <c r="O23" s="137">
        <f aca="true" t="shared" si="0" ref="O23:O29">SUM(B23:N23)</f>
        <v>268156.69</v>
      </c>
      <c r="P23" s="140"/>
      <c r="Q23" s="116"/>
      <c r="R23" s="140"/>
      <c r="S23" s="145"/>
      <c r="T23" s="142">
        <v>1635</v>
      </c>
      <c r="U23" s="132">
        <f>327013+5000</f>
        <v>332013</v>
      </c>
      <c r="V23" s="132">
        <f>39628</f>
        <v>39628</v>
      </c>
      <c r="W23" s="132">
        <v>0</v>
      </c>
      <c r="X23" s="93">
        <f>SUM(U23:W23)</f>
        <v>371641</v>
      </c>
      <c r="Y23" s="93"/>
      <c r="Z23" s="140"/>
      <c r="AA23" s="93"/>
      <c r="AB23" s="93">
        <v>268</v>
      </c>
      <c r="AC23" s="94">
        <f>T23+AB23</f>
        <v>1903</v>
      </c>
      <c r="AE23" s="94">
        <v>22301</v>
      </c>
      <c r="AF23" s="94">
        <v>4446</v>
      </c>
      <c r="AG23" s="94">
        <f>AE23+AF23</f>
        <v>26747</v>
      </c>
    </row>
    <row r="24" spans="1:28" ht="12.75">
      <c r="A24" s="93"/>
      <c r="B24" s="144"/>
      <c r="C24" s="116"/>
      <c r="D24" s="138"/>
      <c r="E24" s="116"/>
      <c r="F24" s="116"/>
      <c r="G24" s="116"/>
      <c r="H24" s="116"/>
      <c r="I24" s="116"/>
      <c r="J24" s="138"/>
      <c r="K24" s="116"/>
      <c r="L24" s="116"/>
      <c r="M24" s="116"/>
      <c r="N24" s="144"/>
      <c r="O24" s="137">
        <f t="shared" si="0"/>
        <v>0</v>
      </c>
      <c r="P24" s="140"/>
      <c r="Q24" s="116"/>
      <c r="R24" s="140"/>
      <c r="S24" s="145"/>
      <c r="T24" s="93"/>
      <c r="U24" s="132"/>
      <c r="V24" s="132"/>
      <c r="W24" s="132"/>
      <c r="X24" s="93"/>
      <c r="Y24" s="93"/>
      <c r="Z24" s="140"/>
      <c r="AA24" s="93"/>
      <c r="AB24" s="93"/>
    </row>
    <row r="25" spans="1:33" ht="12.75">
      <c r="A25" s="93" t="s">
        <v>185</v>
      </c>
      <c r="B25" s="144"/>
      <c r="C25" s="116"/>
      <c r="D25" s="138"/>
      <c r="E25" s="116"/>
      <c r="F25" s="116"/>
      <c r="G25" s="116">
        <f>-ROUND(2442827.61,0)</f>
        <v>-2442828</v>
      </c>
      <c r="H25" s="116"/>
      <c r="I25" s="116"/>
      <c r="J25" s="138"/>
      <c r="K25" s="116"/>
      <c r="L25" s="116"/>
      <c r="M25" s="116"/>
      <c r="N25" s="144"/>
      <c r="O25" s="137">
        <f t="shared" si="0"/>
        <v>-2442828</v>
      </c>
      <c r="P25" s="140"/>
      <c r="Q25" s="116"/>
      <c r="R25" s="140"/>
      <c r="S25" s="145"/>
      <c r="T25" s="142">
        <v>-4143</v>
      </c>
      <c r="U25" s="132">
        <v>-13955</v>
      </c>
      <c r="V25" s="132">
        <v>-3681951</v>
      </c>
      <c r="W25" s="132">
        <v>-28622</v>
      </c>
      <c r="X25" s="93">
        <f>SUM(U25:W25)</f>
        <v>-3724528</v>
      </c>
      <c r="Y25" s="93"/>
      <c r="Z25" s="140"/>
      <c r="AA25" s="93"/>
      <c r="AB25" s="93">
        <v>-2443</v>
      </c>
      <c r="AC25" s="94">
        <f>T25+AB25</f>
        <v>-6586</v>
      </c>
      <c r="AE25" s="94">
        <v>-1567</v>
      </c>
      <c r="AF25" s="94">
        <v>-3960</v>
      </c>
      <c r="AG25" s="94">
        <f>AE25+AF25</f>
        <v>-5527</v>
      </c>
    </row>
    <row r="26" spans="1:28" ht="12.75">
      <c r="A26" s="93"/>
      <c r="B26" s="144"/>
      <c r="C26" s="116"/>
      <c r="D26" s="138"/>
      <c r="E26" s="116"/>
      <c r="F26" s="116"/>
      <c r="G26" s="116"/>
      <c r="H26" s="116"/>
      <c r="I26" s="116"/>
      <c r="J26" s="138"/>
      <c r="K26" s="116"/>
      <c r="L26" s="116"/>
      <c r="M26" s="116"/>
      <c r="N26" s="144"/>
      <c r="O26" s="137">
        <f t="shared" si="0"/>
        <v>0</v>
      </c>
      <c r="P26" s="140"/>
      <c r="Q26" s="116"/>
      <c r="R26" s="140"/>
      <c r="S26" s="145"/>
      <c r="T26" s="93"/>
      <c r="U26" s="132"/>
      <c r="V26" s="132"/>
      <c r="W26" s="132"/>
      <c r="X26" s="93"/>
      <c r="Y26" s="93"/>
      <c r="Z26" s="140"/>
      <c r="AA26" s="93"/>
      <c r="AB26" s="93"/>
    </row>
    <row r="27" spans="1:33" ht="12.75">
      <c r="A27" s="93" t="s">
        <v>172</v>
      </c>
      <c r="B27" s="144"/>
      <c r="C27" s="116"/>
      <c r="D27" s="159"/>
      <c r="E27" s="116"/>
      <c r="F27" s="116">
        <f>-1520702-247183</f>
        <v>-1767885</v>
      </c>
      <c r="G27" s="116">
        <f>-4813171</f>
        <v>-4813171</v>
      </c>
      <c r="H27" s="116">
        <f>-29932.61-2000-150</f>
        <v>-32082.61</v>
      </c>
      <c r="I27" s="116"/>
      <c r="J27" s="159"/>
      <c r="K27" s="158"/>
      <c r="L27" s="116"/>
      <c r="M27" s="116"/>
      <c r="N27" s="144"/>
      <c r="O27" s="137">
        <f t="shared" si="0"/>
        <v>-6613138.61</v>
      </c>
      <c r="P27" s="140"/>
      <c r="Q27" s="116"/>
      <c r="R27" s="140"/>
      <c r="S27" s="145"/>
      <c r="T27" s="142">
        <v>-12268</v>
      </c>
      <c r="U27" s="132">
        <v>-384585</v>
      </c>
      <c r="V27" s="132">
        <v>-1831282</v>
      </c>
      <c r="W27" s="132">
        <v>0</v>
      </c>
      <c r="X27" s="93">
        <f>SUM(U27:W27)</f>
        <v>-2215867</v>
      </c>
      <c r="Y27" s="93"/>
      <c r="Z27" s="140"/>
      <c r="AA27" s="93"/>
      <c r="AB27" s="93">
        <v>-6613</v>
      </c>
      <c r="AC27" s="94">
        <f>T27+AB27</f>
        <v>-18881</v>
      </c>
      <c r="AE27" s="94">
        <v>-6406</v>
      </c>
      <c r="AF27" s="94">
        <v>-4239</v>
      </c>
      <c r="AG27" s="94">
        <f>AE27+AF27</f>
        <v>-10645</v>
      </c>
    </row>
    <row r="28" spans="1:29" ht="12.75">
      <c r="A28" s="93"/>
      <c r="B28" s="144"/>
      <c r="C28" s="116"/>
      <c r="D28" s="138"/>
      <c r="E28" s="116"/>
      <c r="F28" s="116"/>
      <c r="G28" s="116"/>
      <c r="H28" s="116"/>
      <c r="I28" s="116"/>
      <c r="J28" s="138"/>
      <c r="K28" s="116"/>
      <c r="L28" s="116"/>
      <c r="M28" s="116"/>
      <c r="N28" s="144"/>
      <c r="O28" s="137">
        <f t="shared" si="0"/>
        <v>0</v>
      </c>
      <c r="P28" s="140"/>
      <c r="Q28" s="116"/>
      <c r="R28" s="140"/>
      <c r="S28" s="145"/>
      <c r="T28" s="93"/>
      <c r="U28" s="132"/>
      <c r="V28" s="132"/>
      <c r="W28" s="132"/>
      <c r="X28" s="93"/>
      <c r="Y28" s="93"/>
      <c r="Z28" s="140"/>
      <c r="AA28" s="93"/>
      <c r="AB28" s="93"/>
      <c r="AC28" s="93"/>
    </row>
    <row r="29" spans="1:33" ht="12.75">
      <c r="A29" s="93" t="s">
        <v>173</v>
      </c>
      <c r="B29" s="146"/>
      <c r="C29" s="147"/>
      <c r="D29" s="160"/>
      <c r="E29" s="147"/>
      <c r="F29" s="147"/>
      <c r="G29" s="147"/>
      <c r="H29" s="147"/>
      <c r="I29" s="147"/>
      <c r="J29" s="160"/>
      <c r="K29" s="147"/>
      <c r="L29" s="147"/>
      <c r="M29" s="147"/>
      <c r="N29" s="146"/>
      <c r="O29" s="150">
        <f t="shared" si="0"/>
        <v>0</v>
      </c>
      <c r="P29" s="151"/>
      <c r="Q29" s="147"/>
      <c r="R29" s="151"/>
      <c r="S29" s="152"/>
      <c r="T29" s="153">
        <v>-706</v>
      </c>
      <c r="U29" s="154"/>
      <c r="V29" s="154"/>
      <c r="W29" s="154"/>
      <c r="X29" s="107"/>
      <c r="Y29" s="107"/>
      <c r="Z29" s="151"/>
      <c r="AA29" s="107"/>
      <c r="AB29" s="107">
        <f>ROUND('[8]Variance quarter- Discontinuing'!N26/1000,0)</f>
        <v>0</v>
      </c>
      <c r="AC29" s="107">
        <f>T29+AB29</f>
        <v>-706</v>
      </c>
      <c r="AE29" s="107">
        <v>-14615</v>
      </c>
      <c r="AF29" s="107">
        <v>0</v>
      </c>
      <c r="AG29" s="107">
        <f>AE29+AF29</f>
        <v>-14615</v>
      </c>
    </row>
    <row r="30" spans="1:28" ht="12">
      <c r="A30" s="93"/>
      <c r="B30" s="144"/>
      <c r="C30" s="116"/>
      <c r="D30" s="138"/>
      <c r="E30" s="116"/>
      <c r="F30" s="116"/>
      <c r="G30" s="116"/>
      <c r="H30" s="116"/>
      <c r="I30" s="116"/>
      <c r="J30" s="138"/>
      <c r="K30" s="116"/>
      <c r="L30" s="116"/>
      <c r="M30" s="116"/>
      <c r="N30" s="144"/>
      <c r="O30" s="116"/>
      <c r="P30" s="140"/>
      <c r="Q30" s="116"/>
      <c r="R30" s="140"/>
      <c r="S30" s="145"/>
      <c r="T30" s="93"/>
      <c r="U30" s="93"/>
      <c r="V30" s="93"/>
      <c r="W30" s="93"/>
      <c r="X30" s="93"/>
      <c r="Y30" s="93"/>
      <c r="Z30" s="140"/>
      <c r="AA30" s="93"/>
      <c r="AB30" s="93"/>
    </row>
    <row r="31" spans="1:35" ht="12">
      <c r="A31" s="93" t="s">
        <v>174</v>
      </c>
      <c r="B31" s="144"/>
      <c r="C31" s="116"/>
      <c r="D31" s="116"/>
      <c r="E31" s="116"/>
      <c r="F31" s="116">
        <f>SUM(F21:F29)</f>
        <v>-1605541</v>
      </c>
      <c r="G31" s="116">
        <f>SUM(G21:G29)</f>
        <v>-1673708</v>
      </c>
      <c r="H31" s="116">
        <f>SUM(H21:H29)</f>
        <v>-451789.05</v>
      </c>
      <c r="I31" s="116"/>
      <c r="J31" s="116"/>
      <c r="K31" s="116"/>
      <c r="L31" s="116"/>
      <c r="M31" s="116"/>
      <c r="N31" s="116"/>
      <c r="O31" s="116">
        <f aca="true" t="shared" si="1" ref="O31:W31">SUM(O21:O29)</f>
        <v>-3731038.0500000007</v>
      </c>
      <c r="P31" s="145">
        <f t="shared" si="1"/>
        <v>0</v>
      </c>
      <c r="Q31" s="116" t="e">
        <f t="shared" si="1"/>
        <v>#REF!</v>
      </c>
      <c r="R31" s="93">
        <f t="shared" si="1"/>
        <v>0</v>
      </c>
      <c r="S31" s="145">
        <f t="shared" si="1"/>
        <v>553572</v>
      </c>
      <c r="T31" s="142">
        <f t="shared" si="1"/>
        <v>3511</v>
      </c>
      <c r="U31" s="93">
        <f t="shared" si="1"/>
        <v>-757703</v>
      </c>
      <c r="V31" s="93">
        <f t="shared" si="1"/>
        <v>192720</v>
      </c>
      <c r="W31" s="93">
        <f t="shared" si="1"/>
        <v>-101977</v>
      </c>
      <c r="X31" s="93">
        <f>SUM(U31:W31)</f>
        <v>-666960</v>
      </c>
      <c r="Y31" s="93"/>
      <c r="Z31" s="93">
        <f>SUM(Z21:Z29)</f>
        <v>0</v>
      </c>
      <c r="AA31" s="93">
        <f>SUM(AA21:AA29)</f>
        <v>2864361</v>
      </c>
      <c r="AB31" s="142">
        <f>SUM(AB21:AB29)</f>
        <v>-3731</v>
      </c>
      <c r="AC31" s="142">
        <f>SUM(AC21:AC29)</f>
        <v>-220</v>
      </c>
      <c r="AE31" s="142">
        <f>SUM(AE21:AE29)</f>
        <v>7419</v>
      </c>
      <c r="AF31" s="142">
        <f>SUM(AF21:AF29)</f>
        <v>240</v>
      </c>
      <c r="AG31" s="142">
        <f>SUM(AG21:AG29)</f>
        <v>7659</v>
      </c>
      <c r="AI31" s="142"/>
    </row>
    <row r="32" spans="1:28" ht="12">
      <c r="A32" s="93"/>
      <c r="B32" s="144"/>
      <c r="C32" s="116"/>
      <c r="D32" s="138"/>
      <c r="E32" s="116"/>
      <c r="F32" s="116"/>
      <c r="G32" s="116"/>
      <c r="H32" s="116"/>
      <c r="I32" s="116"/>
      <c r="J32" s="138"/>
      <c r="K32" s="116"/>
      <c r="L32" s="116"/>
      <c r="M32" s="116"/>
      <c r="N32" s="144"/>
      <c r="O32" s="116"/>
      <c r="P32" s="140"/>
      <c r="Q32" s="116"/>
      <c r="R32" s="140"/>
      <c r="S32" s="145"/>
      <c r="T32" s="93"/>
      <c r="U32" s="93"/>
      <c r="V32" s="93"/>
      <c r="W32" s="93"/>
      <c r="X32" s="93"/>
      <c r="Y32" s="93"/>
      <c r="Z32" s="140"/>
      <c r="AA32" s="93"/>
      <c r="AB32" s="93"/>
    </row>
    <row r="33" spans="1:33" ht="12.75">
      <c r="A33" s="93" t="s">
        <v>186</v>
      </c>
      <c r="B33" s="161"/>
      <c r="C33" s="147"/>
      <c r="D33" s="160"/>
      <c r="E33" s="147"/>
      <c r="F33" s="147">
        <v>-365270</v>
      </c>
      <c r="G33" s="147">
        <f>-209497</f>
        <v>-209497</v>
      </c>
      <c r="H33" s="147">
        <v>-179.8</v>
      </c>
      <c r="I33" s="147"/>
      <c r="J33" s="160"/>
      <c r="K33" s="147"/>
      <c r="L33" s="147"/>
      <c r="M33" s="147"/>
      <c r="N33" s="146"/>
      <c r="O33" s="150">
        <f>SUM(B33:N33)</f>
        <v>-574946.8</v>
      </c>
      <c r="P33" s="151"/>
      <c r="Q33" s="147"/>
      <c r="R33" s="151"/>
      <c r="S33" s="152"/>
      <c r="T33" s="153">
        <v>-3182</v>
      </c>
      <c r="U33" s="154">
        <v>-488430</v>
      </c>
      <c r="V33" s="154">
        <v>-230408</v>
      </c>
      <c r="W33" s="153">
        <v>-195</v>
      </c>
      <c r="X33" s="107">
        <f>SUM(U33:W33)</f>
        <v>-719033</v>
      </c>
      <c r="Y33" s="107"/>
      <c r="Z33" s="151"/>
      <c r="AA33" s="107"/>
      <c r="AB33" s="153">
        <v>-575</v>
      </c>
      <c r="AC33" s="107">
        <f>T33+AB33</f>
        <v>-3757</v>
      </c>
      <c r="AE33" s="107">
        <v>-1904</v>
      </c>
      <c r="AF33" s="107">
        <v>-2502</v>
      </c>
      <c r="AG33" s="107">
        <f>AE33+AF33</f>
        <v>-4406</v>
      </c>
    </row>
    <row r="34" spans="1:28" ht="12">
      <c r="A34" s="93"/>
      <c r="B34" s="144"/>
      <c r="C34" s="116"/>
      <c r="D34" s="138"/>
      <c r="E34" s="116"/>
      <c r="F34" s="116"/>
      <c r="G34" s="116"/>
      <c r="H34" s="116"/>
      <c r="I34" s="116"/>
      <c r="J34" s="138"/>
      <c r="K34" s="116"/>
      <c r="L34" s="116"/>
      <c r="M34" s="116"/>
      <c r="N34" s="144"/>
      <c r="O34" s="116"/>
      <c r="P34" s="140"/>
      <c r="Q34" s="162"/>
      <c r="R34" s="163"/>
      <c r="S34" s="112"/>
      <c r="T34" s="93"/>
      <c r="U34" s="93"/>
      <c r="V34" s="93"/>
      <c r="W34" s="93"/>
      <c r="X34" s="93"/>
      <c r="Y34" s="93"/>
      <c r="Z34" s="140"/>
      <c r="AA34" s="93"/>
      <c r="AB34" s="93"/>
    </row>
    <row r="35" spans="1:35" ht="12">
      <c r="A35" s="93" t="s">
        <v>175</v>
      </c>
      <c r="B35" s="144"/>
      <c r="C35" s="116"/>
      <c r="D35" s="138"/>
      <c r="E35" s="116"/>
      <c r="F35" s="116">
        <f>F31+F33</f>
        <v>-1970811</v>
      </c>
      <c r="G35" s="116">
        <f>G31+G33</f>
        <v>-1883205</v>
      </c>
      <c r="H35" s="116">
        <f>H31+H33</f>
        <v>-451968.85</v>
      </c>
      <c r="I35" s="116"/>
      <c r="J35" s="138"/>
      <c r="K35" s="116"/>
      <c r="L35" s="116"/>
      <c r="M35" s="116"/>
      <c r="N35" s="144"/>
      <c r="O35" s="116">
        <f>O31+O33</f>
        <v>-4305984.850000001</v>
      </c>
      <c r="P35" s="93"/>
      <c r="Q35" s="116" t="e">
        <f>Q31+Q33</f>
        <v>#REF!</v>
      </c>
      <c r="R35" s="93"/>
      <c r="S35" s="145">
        <f>S31+S33</f>
        <v>553572</v>
      </c>
      <c r="T35" s="142">
        <f>SUM(T31:T33)</f>
        <v>329</v>
      </c>
      <c r="U35" s="93">
        <f>U31+U33</f>
        <v>-1246133</v>
      </c>
      <c r="V35" s="93">
        <f>V31+V33</f>
        <v>-37688</v>
      </c>
      <c r="W35" s="93">
        <f>W31+W33</f>
        <v>-102172</v>
      </c>
      <c r="X35" s="93">
        <f>SUM(U35:W35)</f>
        <v>-1385993</v>
      </c>
      <c r="Y35" s="93">
        <f>Y31+Y33</f>
        <v>0</v>
      </c>
      <c r="Z35" s="93"/>
      <c r="AA35" s="93">
        <f>AA31+AA33</f>
        <v>2864361</v>
      </c>
      <c r="AB35" s="142">
        <f>SUM(AB31:AB33)</f>
        <v>-4306</v>
      </c>
      <c r="AC35" s="142">
        <f>SUM(AC31:AC33)</f>
        <v>-3977</v>
      </c>
      <c r="AE35" s="142">
        <f>SUM(AE31:AE33)</f>
        <v>5515</v>
      </c>
      <c r="AF35" s="142">
        <f>SUM(AF31:AF33)</f>
        <v>-2262</v>
      </c>
      <c r="AG35" s="142">
        <f>SUM(AG31:AG33)</f>
        <v>3253</v>
      </c>
      <c r="AI35" s="142"/>
    </row>
    <row r="36" spans="1:28" ht="12">
      <c r="A36" s="93"/>
      <c r="B36" s="144"/>
      <c r="C36" s="116"/>
      <c r="D36" s="138"/>
      <c r="E36" s="116"/>
      <c r="F36" s="116"/>
      <c r="G36" s="116"/>
      <c r="H36" s="116"/>
      <c r="I36" s="116"/>
      <c r="J36" s="138"/>
      <c r="K36" s="116"/>
      <c r="L36" s="116"/>
      <c r="M36" s="116"/>
      <c r="N36" s="144"/>
      <c r="O36" s="116"/>
      <c r="P36" s="140"/>
      <c r="Q36" s="116"/>
      <c r="R36" s="140"/>
      <c r="S36" s="145"/>
      <c r="T36" s="93"/>
      <c r="U36" s="93"/>
      <c r="V36" s="93"/>
      <c r="W36" s="93"/>
      <c r="X36" s="93"/>
      <c r="Y36" s="93"/>
      <c r="Z36" s="140"/>
      <c r="AA36" s="93"/>
      <c r="AB36" s="93"/>
    </row>
    <row r="37" spans="1:33" ht="12">
      <c r="A37" s="93" t="s">
        <v>176</v>
      </c>
      <c r="B37" s="146"/>
      <c r="C37" s="147"/>
      <c r="D37" s="160"/>
      <c r="E37" s="147"/>
      <c r="F37" s="147">
        <v>0</v>
      </c>
      <c r="G37" s="147">
        <v>1473470</v>
      </c>
      <c r="H37" s="147">
        <v>0</v>
      </c>
      <c r="I37" s="147"/>
      <c r="J37" s="160"/>
      <c r="K37" s="147"/>
      <c r="L37" s="147"/>
      <c r="M37" s="147"/>
      <c r="N37" s="146"/>
      <c r="O37" s="150">
        <f>SUM(B37:N37)</f>
        <v>1473470</v>
      </c>
      <c r="P37" s="151"/>
      <c r="Q37" s="147">
        <v>0</v>
      </c>
      <c r="R37" s="151"/>
      <c r="S37" s="152">
        <v>0</v>
      </c>
      <c r="T37" s="153">
        <v>0</v>
      </c>
      <c r="U37" s="153">
        <v>0</v>
      </c>
      <c r="V37" s="153">
        <v>0</v>
      </c>
      <c r="W37" s="153">
        <v>0</v>
      </c>
      <c r="X37" s="107"/>
      <c r="Y37" s="107">
        <v>0</v>
      </c>
      <c r="Z37" s="151"/>
      <c r="AA37" s="107">
        <v>0</v>
      </c>
      <c r="AB37" s="107">
        <f>ROUND('[8]Variance quarter- Discontinuing'!N34/1000,0)</f>
        <v>1473</v>
      </c>
      <c r="AC37" s="107">
        <f>T37+AB37</f>
        <v>1473</v>
      </c>
      <c r="AE37" s="107">
        <f>AG37-AF37</f>
        <v>0</v>
      </c>
      <c r="AF37" s="107">
        <f>ROUND('[8]Extrapolate 3 mths'!AI33/1000,0)</f>
        <v>0</v>
      </c>
      <c r="AG37" s="107">
        <f>'[8]Variance quarterly'!AG33</f>
        <v>0</v>
      </c>
    </row>
    <row r="38" spans="1:28" ht="12">
      <c r="A38" s="93"/>
      <c r="B38" s="144"/>
      <c r="C38" s="144"/>
      <c r="D38" s="144"/>
      <c r="E38" s="144"/>
      <c r="F38" s="144"/>
      <c r="G38" s="116"/>
      <c r="H38" s="144"/>
      <c r="I38" s="144"/>
      <c r="J38" s="144"/>
      <c r="K38" s="116"/>
      <c r="L38" s="144"/>
      <c r="M38" s="144"/>
      <c r="N38" s="144"/>
      <c r="O38" s="144"/>
      <c r="P38" s="93">
        <f>P35+P37</f>
        <v>0</v>
      </c>
      <c r="Q38" s="116"/>
      <c r="R38" s="93"/>
      <c r="S38" s="145"/>
      <c r="T38" s="93"/>
      <c r="U38" s="93"/>
      <c r="V38" s="93"/>
      <c r="W38" s="93"/>
      <c r="X38" s="93"/>
      <c r="Y38" s="93"/>
      <c r="Z38" s="93"/>
      <c r="AA38" s="93"/>
      <c r="AB38" s="93"/>
    </row>
    <row r="39" spans="1:28" ht="12">
      <c r="A39" s="93" t="s">
        <v>177</v>
      </c>
      <c r="B39" s="144"/>
      <c r="C39" s="116"/>
      <c r="D39" s="138"/>
      <c r="E39" s="116"/>
      <c r="F39" s="116"/>
      <c r="G39" s="116"/>
      <c r="H39" s="116"/>
      <c r="I39" s="116"/>
      <c r="J39" s="138"/>
      <c r="K39" s="116"/>
      <c r="L39" s="116"/>
      <c r="M39" s="116"/>
      <c r="N39" s="144"/>
      <c r="O39" s="137"/>
      <c r="P39" s="140"/>
      <c r="Q39" s="116"/>
      <c r="R39" s="140"/>
      <c r="S39" s="145"/>
      <c r="T39" s="93"/>
      <c r="U39" s="142"/>
      <c r="V39" s="142"/>
      <c r="W39" s="142"/>
      <c r="X39" s="93"/>
      <c r="Y39" s="93"/>
      <c r="Z39" s="140"/>
      <c r="AA39" s="93"/>
      <c r="AB39" s="93"/>
    </row>
    <row r="40" spans="1:35" ht="12">
      <c r="A40" s="93" t="s">
        <v>178</v>
      </c>
      <c r="B40" s="144"/>
      <c r="C40" s="116"/>
      <c r="D40" s="138"/>
      <c r="E40" s="116"/>
      <c r="F40" s="116">
        <f>F35+F37</f>
        <v>-1970811</v>
      </c>
      <c r="G40" s="116">
        <f>G35+G37</f>
        <v>-409735</v>
      </c>
      <c r="H40" s="116">
        <f>H35+H37</f>
        <v>-451968.85</v>
      </c>
      <c r="I40" s="116"/>
      <c r="J40" s="138"/>
      <c r="K40" s="116"/>
      <c r="L40" s="116"/>
      <c r="M40" s="116"/>
      <c r="N40" s="144"/>
      <c r="O40" s="137">
        <f>SUM(O35:O37)</f>
        <v>-2832514.8500000006</v>
      </c>
      <c r="P40" s="93"/>
      <c r="Q40" s="116" t="e">
        <f>Q35+Q37</f>
        <v>#REF!</v>
      </c>
      <c r="R40" s="93"/>
      <c r="S40" s="145">
        <f>S35+S37</f>
        <v>553572</v>
      </c>
      <c r="T40" s="93">
        <f>T35+T37</f>
        <v>329</v>
      </c>
      <c r="U40" s="142">
        <f>SUM(U35:U37)</f>
        <v>-1246133</v>
      </c>
      <c r="V40" s="142">
        <f>SUM(V35:V37)</f>
        <v>-37688</v>
      </c>
      <c r="W40" s="142">
        <f>SUM(W35:W37)</f>
        <v>-102172</v>
      </c>
      <c r="X40" s="93">
        <f>SUM(U40:W40)</f>
        <v>-1385993</v>
      </c>
      <c r="Y40" s="93">
        <f>Y35+Y37</f>
        <v>0</v>
      </c>
      <c r="Z40" s="93"/>
      <c r="AA40" s="93">
        <f>AA35+AA37</f>
        <v>2864361</v>
      </c>
      <c r="AB40" s="93">
        <f>AB35+AB37</f>
        <v>-2833</v>
      </c>
      <c r="AC40" s="93">
        <f>AC35+AC37</f>
        <v>-2504</v>
      </c>
      <c r="AE40" s="93">
        <f>AE35+AE37</f>
        <v>5515</v>
      </c>
      <c r="AF40" s="93">
        <f>AF35+AF37</f>
        <v>-2262</v>
      </c>
      <c r="AG40" s="93">
        <f>AG35+AG37</f>
        <v>3253</v>
      </c>
      <c r="AI40" s="93"/>
    </row>
    <row r="41" spans="1:28" ht="12">
      <c r="A41" s="93"/>
      <c r="B41" s="144"/>
      <c r="C41" s="116"/>
      <c r="D41" s="138"/>
      <c r="E41" s="116"/>
      <c r="F41" s="116"/>
      <c r="G41" s="116"/>
      <c r="H41" s="116"/>
      <c r="I41" s="116"/>
      <c r="J41" s="138"/>
      <c r="K41" s="116"/>
      <c r="L41" s="116"/>
      <c r="M41" s="116"/>
      <c r="N41" s="144"/>
      <c r="O41" s="137">
        <f>SUM(B41:N41)</f>
        <v>0</v>
      </c>
      <c r="P41" s="140"/>
      <c r="Q41" s="116"/>
      <c r="R41" s="140"/>
      <c r="S41" s="145"/>
      <c r="T41" s="93"/>
      <c r="U41" s="142">
        <f>SUM(I41:T41)</f>
        <v>0</v>
      </c>
      <c r="V41" s="142">
        <f>SUM(J41:U41)</f>
        <v>0</v>
      </c>
      <c r="W41" s="142">
        <f>SUM(K41:V41)</f>
        <v>0</v>
      </c>
      <c r="X41" s="93"/>
      <c r="Y41" s="93"/>
      <c r="Z41" s="140"/>
      <c r="AA41" s="93"/>
      <c r="AB41" s="93"/>
    </row>
    <row r="42" spans="1:33" ht="12.75">
      <c r="A42" s="93" t="s">
        <v>179</v>
      </c>
      <c r="B42" s="146"/>
      <c r="C42" s="147"/>
      <c r="D42" s="148"/>
      <c r="E42" s="147"/>
      <c r="F42" s="147">
        <v>-80194</v>
      </c>
      <c r="G42" s="147">
        <f>-188305</f>
        <v>-188305</v>
      </c>
      <c r="H42" s="147"/>
      <c r="I42" s="147"/>
      <c r="J42" s="148"/>
      <c r="K42" s="149"/>
      <c r="L42" s="147"/>
      <c r="M42" s="147"/>
      <c r="N42" s="146"/>
      <c r="O42" s="150">
        <f>SUM(B42:N42)</f>
        <v>-268499</v>
      </c>
      <c r="P42" s="151"/>
      <c r="Q42" s="147">
        <v>0</v>
      </c>
      <c r="R42" s="151"/>
      <c r="S42" s="152">
        <v>0</v>
      </c>
      <c r="T42" s="153">
        <v>-1091</v>
      </c>
      <c r="U42" s="154">
        <v>12484</v>
      </c>
      <c r="V42" s="153">
        <v>0</v>
      </c>
      <c r="W42" s="153">
        <v>0</v>
      </c>
      <c r="X42" s="107">
        <f>SUM(U42:W42)</f>
        <v>12484</v>
      </c>
      <c r="Y42" s="107">
        <v>0</v>
      </c>
      <c r="Z42" s="151"/>
      <c r="AA42" s="107">
        <v>0</v>
      </c>
      <c r="AB42" s="107">
        <v>-268</v>
      </c>
      <c r="AC42" s="107">
        <f>T42+AB42</f>
        <v>-1359</v>
      </c>
      <c r="AE42" s="107">
        <v>-2418</v>
      </c>
      <c r="AF42" s="107">
        <v>18</v>
      </c>
      <c r="AG42" s="107">
        <f>AE42+AF42</f>
        <v>-2400</v>
      </c>
    </row>
    <row r="43" spans="1:28" ht="12">
      <c r="A43" s="93"/>
      <c r="B43" s="144"/>
      <c r="C43" s="116"/>
      <c r="D43" s="138"/>
      <c r="E43" s="116"/>
      <c r="F43" s="116"/>
      <c r="G43" s="116"/>
      <c r="H43" s="116"/>
      <c r="I43" s="116"/>
      <c r="J43" s="138"/>
      <c r="K43" s="116"/>
      <c r="L43" s="116"/>
      <c r="M43" s="116"/>
      <c r="N43" s="144"/>
      <c r="O43" s="137"/>
      <c r="P43" s="140"/>
      <c r="Q43" s="116"/>
      <c r="R43" s="140"/>
      <c r="S43" s="145"/>
      <c r="T43" s="93"/>
      <c r="U43" s="142"/>
      <c r="V43" s="142"/>
      <c r="W43" s="142"/>
      <c r="X43" s="93"/>
      <c r="Y43" s="93"/>
      <c r="Z43" s="140"/>
      <c r="AA43" s="93"/>
      <c r="AB43" s="93"/>
    </row>
    <row r="44" spans="1:35" ht="12">
      <c r="A44" s="93" t="s">
        <v>180</v>
      </c>
      <c r="B44" s="144"/>
      <c r="C44" s="116"/>
      <c r="D44" s="138"/>
      <c r="E44" s="116"/>
      <c r="F44" s="116">
        <f>F40+F42</f>
        <v>-2051005</v>
      </c>
      <c r="G44" s="116">
        <f>G40+G42</f>
        <v>-598040</v>
      </c>
      <c r="H44" s="116">
        <f>H40+H42</f>
        <v>-451968.85</v>
      </c>
      <c r="I44" s="116"/>
      <c r="J44" s="138"/>
      <c r="K44" s="116"/>
      <c r="L44" s="116"/>
      <c r="M44" s="116"/>
      <c r="N44" s="144"/>
      <c r="O44" s="116">
        <f>O40+O42</f>
        <v>-3101013.8500000006</v>
      </c>
      <c r="P44" s="93"/>
      <c r="Q44" s="116" t="e">
        <f>Q40+Q42</f>
        <v>#REF!</v>
      </c>
      <c r="R44" s="93"/>
      <c r="S44" s="145">
        <f>S40+S42</f>
        <v>553572</v>
      </c>
      <c r="T44" s="93">
        <f>T40+T42</f>
        <v>-762</v>
      </c>
      <c r="U44" s="93">
        <f>U40+U42</f>
        <v>-1233649</v>
      </c>
      <c r="V44" s="93">
        <f>V40+V42</f>
        <v>-37688</v>
      </c>
      <c r="W44" s="93">
        <f>W40+W42</f>
        <v>-102172</v>
      </c>
      <c r="X44" s="93">
        <f>SUM(U44:W44)</f>
        <v>-1373509</v>
      </c>
      <c r="Y44" s="93">
        <f>Y40+Y42</f>
        <v>0</v>
      </c>
      <c r="Z44" s="93"/>
      <c r="AA44" s="93">
        <f>AA40+AA42</f>
        <v>2864361</v>
      </c>
      <c r="AB44" s="93">
        <f>AB40+AB42</f>
        <v>-3101</v>
      </c>
      <c r="AC44" s="93">
        <f>AC40+AC42</f>
        <v>-3863</v>
      </c>
      <c r="AE44" s="93">
        <f>AE40+AE42</f>
        <v>3097</v>
      </c>
      <c r="AF44" s="93">
        <f>AF40+AF42</f>
        <v>-2244</v>
      </c>
      <c r="AG44" s="93">
        <f>AG40+AG42</f>
        <v>853</v>
      </c>
      <c r="AI44" s="93"/>
    </row>
    <row r="45" spans="1:28" ht="12">
      <c r="A45" s="93"/>
      <c r="B45" s="144"/>
      <c r="C45" s="116"/>
      <c r="D45" s="138"/>
      <c r="E45" s="116"/>
      <c r="F45" s="116"/>
      <c r="G45" s="116"/>
      <c r="H45" s="116"/>
      <c r="I45" s="116"/>
      <c r="J45" s="138"/>
      <c r="K45" s="116"/>
      <c r="L45" s="116"/>
      <c r="M45" s="116"/>
      <c r="N45" s="144"/>
      <c r="O45" s="137"/>
      <c r="P45" s="140"/>
      <c r="Q45" s="116"/>
      <c r="R45" s="140"/>
      <c r="S45" s="145"/>
      <c r="T45" s="93"/>
      <c r="U45" s="142"/>
      <c r="V45" s="142"/>
      <c r="W45" s="142"/>
      <c r="X45" s="93"/>
      <c r="Y45" s="93"/>
      <c r="Z45" s="140"/>
      <c r="AA45" s="93"/>
      <c r="AB45" s="93"/>
    </row>
    <row r="46" spans="1:33" ht="12">
      <c r="A46" s="93" t="s">
        <v>181</v>
      </c>
      <c r="B46" s="146"/>
      <c r="C46" s="147"/>
      <c r="D46" s="147"/>
      <c r="E46" s="147"/>
      <c r="F46" s="147">
        <v>0</v>
      </c>
      <c r="G46" s="147">
        <v>0</v>
      </c>
      <c r="H46" s="147">
        <v>0</v>
      </c>
      <c r="I46" s="147"/>
      <c r="J46" s="160"/>
      <c r="K46" s="147"/>
      <c r="L46" s="147"/>
      <c r="M46" s="147"/>
      <c r="N46" s="146"/>
      <c r="O46" s="150">
        <f>SUM(B46:N46)</f>
        <v>0</v>
      </c>
      <c r="P46" s="151"/>
      <c r="Q46" s="147"/>
      <c r="R46" s="151"/>
      <c r="S46" s="152"/>
      <c r="T46" s="107">
        <f>O46-Q46</f>
        <v>0</v>
      </c>
      <c r="U46" s="153">
        <f>SUM(I46:T46)</f>
        <v>0</v>
      </c>
      <c r="V46" s="153">
        <f>SUM(J46:U46)</f>
        <v>0</v>
      </c>
      <c r="W46" s="153">
        <f>SUM(K46:V46)</f>
        <v>0</v>
      </c>
      <c r="X46" s="107"/>
      <c r="Y46" s="107"/>
      <c r="Z46" s="151"/>
      <c r="AA46" s="107"/>
      <c r="AB46" s="107">
        <f>W46-Y46</f>
        <v>0</v>
      </c>
      <c r="AC46" s="107">
        <f>'[8]Variance quarterly'!AC42</f>
        <v>0</v>
      </c>
      <c r="AE46" s="107">
        <f>AG46-AF46</f>
        <v>0</v>
      </c>
      <c r="AF46" s="107">
        <v>0</v>
      </c>
      <c r="AG46" s="107">
        <f>'[8]Variance quarterly'!AG42</f>
        <v>0</v>
      </c>
    </row>
    <row r="47" spans="1:28" ht="12">
      <c r="A47" s="93"/>
      <c r="B47" s="144"/>
      <c r="C47" s="116"/>
      <c r="D47" s="138"/>
      <c r="E47" s="116"/>
      <c r="F47" s="162"/>
      <c r="G47" s="162"/>
      <c r="H47" s="162"/>
      <c r="I47" s="162"/>
      <c r="J47" s="164"/>
      <c r="K47" s="162"/>
      <c r="L47" s="162"/>
      <c r="M47" s="162"/>
      <c r="N47" s="165"/>
      <c r="O47" s="166"/>
      <c r="P47" s="163"/>
      <c r="Q47" s="162"/>
      <c r="R47" s="163"/>
      <c r="S47" s="112"/>
      <c r="T47" s="93"/>
      <c r="U47" s="142"/>
      <c r="V47" s="142"/>
      <c r="W47" s="142"/>
      <c r="X47" s="93"/>
      <c r="Y47" s="93"/>
      <c r="Z47" s="140"/>
      <c r="AA47" s="93"/>
      <c r="AB47" s="93"/>
    </row>
    <row r="48" spans="1:35" ht="12.75" thickBot="1">
      <c r="A48" s="93" t="s">
        <v>187</v>
      </c>
      <c r="B48" s="167"/>
      <c r="C48" s="167"/>
      <c r="D48" s="167"/>
      <c r="E48" s="167"/>
      <c r="F48" s="168">
        <f>SUM(F44:F46)</f>
        <v>-2051005</v>
      </c>
      <c r="G48" s="169">
        <f>SUM(G44:G46)</f>
        <v>-598040</v>
      </c>
      <c r="H48" s="169">
        <f>SUM(H44:H46)</f>
        <v>-451968.85</v>
      </c>
      <c r="I48" s="169"/>
      <c r="J48" s="169"/>
      <c r="K48" s="169"/>
      <c r="L48" s="169"/>
      <c r="M48" s="169"/>
      <c r="N48" s="169"/>
      <c r="O48" s="170">
        <f>SUM(O44:O46)</f>
        <v>-3101013.8500000006</v>
      </c>
      <c r="P48" s="171"/>
      <c r="Q48" s="170" t="e">
        <f aca="true" t="shared" si="2" ref="Q48:W48">SUM(Q44:Q46)</f>
        <v>#REF!</v>
      </c>
      <c r="R48" s="172">
        <f t="shared" si="2"/>
        <v>0</v>
      </c>
      <c r="S48" s="173">
        <f t="shared" si="2"/>
        <v>553572</v>
      </c>
      <c r="T48" s="172">
        <f t="shared" si="2"/>
        <v>-762</v>
      </c>
      <c r="U48" s="172">
        <f t="shared" si="2"/>
        <v>-1233649</v>
      </c>
      <c r="V48" s="172">
        <f t="shared" si="2"/>
        <v>-37688</v>
      </c>
      <c r="W48" s="172">
        <f t="shared" si="2"/>
        <v>-102172</v>
      </c>
      <c r="X48" s="171">
        <f>SUM(U48:W48)</f>
        <v>-1373509</v>
      </c>
      <c r="Y48" s="172">
        <f>SUM(Y44:Y46)</f>
        <v>0</v>
      </c>
      <c r="Z48" s="172">
        <f>SUM(Z44:Z46)</f>
        <v>0</v>
      </c>
      <c r="AA48" s="172">
        <f>SUM(AA44:AA46)</f>
        <v>2864361</v>
      </c>
      <c r="AB48" s="172">
        <f>SUM(AB44:AB46)</f>
        <v>-3101</v>
      </c>
      <c r="AC48" s="172">
        <f>SUM(AC44:AC46)</f>
        <v>-3863</v>
      </c>
      <c r="AE48" s="172">
        <f>SUM(AE44:AE46)</f>
        <v>3097</v>
      </c>
      <c r="AF48" s="172">
        <f>SUM(AF44:AF46)</f>
        <v>-2244</v>
      </c>
      <c r="AG48" s="172">
        <f>SUM(AG44:AG46)</f>
        <v>853</v>
      </c>
      <c r="AI48" s="142"/>
    </row>
    <row r="49" spans="1:28" ht="13.5" thickTop="1">
      <c r="A49" s="93"/>
      <c r="T49" s="93"/>
      <c r="U49" s="132"/>
      <c r="V49" s="132"/>
      <c r="W49" s="132"/>
      <c r="X49" s="93"/>
      <c r="Y49" s="93"/>
      <c r="Z49" s="93"/>
      <c r="AA49" s="93"/>
      <c r="AB49" s="93"/>
    </row>
    <row r="50" ht="12.75">
      <c r="A50" s="2" t="s">
        <v>197</v>
      </c>
    </row>
  </sheetData>
  <mergeCells count="5">
    <mergeCell ref="T10:AC10"/>
    <mergeCell ref="AE10:AG10"/>
    <mergeCell ref="AE11:AG11"/>
    <mergeCell ref="F11:O11"/>
    <mergeCell ref="T11:AC11"/>
  </mergeCells>
  <printOptions/>
  <pageMargins left="0.29" right="0.17" top="0.36" bottom="1.28" header="0.23" footer="0.5"/>
  <pageSetup fitToHeight="1" fitToWidth="1" horizontalDpi="600" verticalDpi="600" orientation="portrait" paperSize="9" scale="84" r:id="rId1"/>
  <headerFooter alignWithMargins="0">
    <oddHeader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zoomScaleSheetLayoutView="100" workbookViewId="0" topLeftCell="A12">
      <selection activeCell="A72" sqref="A72"/>
    </sheetView>
  </sheetViews>
  <sheetFormatPr defaultColWidth="9.140625" defaultRowHeight="12.75"/>
  <cols>
    <col min="1" max="1" width="11.7109375" style="3" customWidth="1"/>
    <col min="2" max="2" width="5.7109375" style="3" customWidth="1"/>
    <col min="3" max="3" width="23.28125" style="3" customWidth="1"/>
    <col min="4" max="4" width="7.421875" style="3" customWidth="1"/>
    <col min="5" max="5" width="18.421875" style="6" customWidth="1"/>
    <col min="6" max="6" width="3.57421875" style="197" customWidth="1"/>
    <col min="7" max="7" width="19.421875" style="6" customWidth="1"/>
    <col min="8" max="16384" width="5.7109375" style="3" customWidth="1"/>
  </cols>
  <sheetData>
    <row r="1" spans="4:7" ht="14.25">
      <c r="D1" s="36" t="s">
        <v>0</v>
      </c>
      <c r="G1" s="64"/>
    </row>
    <row r="2" ht="12.75">
      <c r="D2" s="36" t="s">
        <v>97</v>
      </c>
    </row>
    <row r="3" ht="12.75">
      <c r="D3" s="36" t="s">
        <v>99</v>
      </c>
    </row>
    <row r="4" ht="12.75">
      <c r="D4" s="36" t="s">
        <v>98</v>
      </c>
    </row>
    <row r="5" ht="12.75">
      <c r="D5" s="45" t="s">
        <v>113</v>
      </c>
    </row>
    <row r="6" ht="12.75">
      <c r="D6" s="36" t="s">
        <v>126</v>
      </c>
    </row>
    <row r="7" ht="12.75">
      <c r="D7" s="36" t="s">
        <v>63</v>
      </c>
    </row>
    <row r="8" ht="12.75">
      <c r="D8" s="36"/>
    </row>
    <row r="9" spans="5:7" ht="12.75">
      <c r="E9" s="1" t="s">
        <v>1</v>
      </c>
      <c r="F9" s="213"/>
      <c r="G9" s="1" t="s">
        <v>26</v>
      </c>
    </row>
    <row r="10" spans="5:7" ht="12.75">
      <c r="E10" s="1" t="s">
        <v>2</v>
      </c>
      <c r="F10" s="213"/>
      <c r="G10" s="1" t="s">
        <v>27</v>
      </c>
    </row>
    <row r="11" spans="5:7" ht="12.75">
      <c r="E11" s="10" t="s">
        <v>114</v>
      </c>
      <c r="F11" s="214"/>
      <c r="G11" s="10" t="s">
        <v>64</v>
      </c>
    </row>
    <row r="12" spans="5:7" ht="12.75">
      <c r="E12" s="1" t="s">
        <v>3</v>
      </c>
      <c r="F12" s="213"/>
      <c r="G12" s="1" t="s">
        <v>3</v>
      </c>
    </row>
    <row r="13" spans="5:7" ht="12.75">
      <c r="E13" s="1" t="s">
        <v>108</v>
      </c>
      <c r="F13" s="213"/>
      <c r="G13" s="1" t="s">
        <v>109</v>
      </c>
    </row>
    <row r="14" spans="5:7" ht="12.75">
      <c r="E14" s="1"/>
      <c r="F14" s="213"/>
      <c r="G14" s="1"/>
    </row>
    <row r="15" spans="1:7" ht="12.75">
      <c r="A15" s="2" t="s">
        <v>107</v>
      </c>
      <c r="E15" s="46">
        <v>87282</v>
      </c>
      <c r="F15" s="215"/>
      <c r="G15" s="8">
        <v>78247</v>
      </c>
    </row>
    <row r="16" spans="5:7" ht="12.75">
      <c r="E16" s="8"/>
      <c r="F16" s="216"/>
      <c r="G16" s="8"/>
    </row>
    <row r="17" spans="1:7" ht="12.75">
      <c r="A17" s="2" t="s">
        <v>122</v>
      </c>
      <c r="E17" s="47">
        <v>3</v>
      </c>
      <c r="F17" s="58"/>
      <c r="G17" s="8">
        <v>3</v>
      </c>
    </row>
    <row r="18" spans="5:7" ht="12.75">
      <c r="E18" s="8"/>
      <c r="F18" s="216"/>
      <c r="G18" s="8"/>
    </row>
    <row r="19" spans="1:7" ht="12.75" hidden="1">
      <c r="A19" s="2" t="s">
        <v>110</v>
      </c>
      <c r="E19" s="47">
        <f>'[1]BS working'!T18-2800</f>
        <v>0</v>
      </c>
      <c r="F19" s="58"/>
      <c r="G19" s="8">
        <v>0</v>
      </c>
    </row>
    <row r="20" spans="5:7" ht="12.75" hidden="1">
      <c r="E20" s="8"/>
      <c r="F20" s="216"/>
      <c r="G20" s="8"/>
    </row>
    <row r="21" spans="1:7" ht="12.75">
      <c r="A21" s="2" t="s">
        <v>4</v>
      </c>
      <c r="E21" s="11"/>
      <c r="F21" s="13"/>
      <c r="G21" s="12" t="s">
        <v>30</v>
      </c>
    </row>
    <row r="22" spans="2:7" ht="12.75">
      <c r="B22" s="2" t="s">
        <v>107</v>
      </c>
      <c r="E22" s="48">
        <v>785</v>
      </c>
      <c r="F22" s="212"/>
      <c r="G22" s="13">
        <v>897</v>
      </c>
    </row>
    <row r="23" spans="2:7" ht="12.75">
      <c r="B23" s="2" t="s">
        <v>5</v>
      </c>
      <c r="E23" s="48">
        <v>16340</v>
      </c>
      <c r="F23" s="212"/>
      <c r="G23" s="13">
        <v>22208</v>
      </c>
    </row>
    <row r="24" spans="2:7" ht="12.75">
      <c r="B24" s="2" t="s">
        <v>69</v>
      </c>
      <c r="E24" s="48">
        <v>32056</v>
      </c>
      <c r="F24" s="212"/>
      <c r="G24" s="13">
        <v>25749</v>
      </c>
    </row>
    <row r="25" spans="2:7" ht="12.75">
      <c r="B25" s="2" t="s">
        <v>102</v>
      </c>
      <c r="E25" s="48">
        <v>6481</v>
      </c>
      <c r="F25" s="212"/>
      <c r="G25" s="13">
        <v>2703</v>
      </c>
    </row>
    <row r="26" spans="2:7" ht="12.75">
      <c r="B26" s="2" t="s">
        <v>123</v>
      </c>
      <c r="E26" s="48">
        <v>66</v>
      </c>
      <c r="F26" s="212"/>
      <c r="G26" s="13">
        <v>0</v>
      </c>
    </row>
    <row r="27" spans="2:7" ht="12.75">
      <c r="B27" s="2" t="s">
        <v>70</v>
      </c>
      <c r="E27" s="48">
        <v>126</v>
      </c>
      <c r="F27" s="212"/>
      <c r="G27" s="13">
        <v>382</v>
      </c>
    </row>
    <row r="28" spans="2:7" ht="12.75">
      <c r="B28" s="2" t="s">
        <v>103</v>
      </c>
      <c r="E28" s="48">
        <v>4539</v>
      </c>
      <c r="F28" s="212"/>
      <c r="G28" s="13">
        <v>4671</v>
      </c>
    </row>
    <row r="29" spans="2:7" ht="12.75">
      <c r="B29" s="2" t="s">
        <v>104</v>
      </c>
      <c r="E29" s="48">
        <v>468</v>
      </c>
      <c r="F29" s="212"/>
      <c r="G29" s="13">
        <v>371</v>
      </c>
    </row>
    <row r="30" spans="5:7" ht="12.75">
      <c r="E30" s="37">
        <f>SUM(E22:E29)</f>
        <v>60861</v>
      </c>
      <c r="F30" s="212"/>
      <c r="G30" s="15">
        <f>SUM(G22:G29)</f>
        <v>56981</v>
      </c>
    </row>
    <row r="31" spans="5:7" ht="12.75">
      <c r="E31" s="48"/>
      <c r="F31" s="212"/>
      <c r="G31" s="13"/>
    </row>
    <row r="32" spans="1:7" ht="12.75">
      <c r="A32" s="2" t="s">
        <v>6</v>
      </c>
      <c r="E32" s="48"/>
      <c r="F32" s="212"/>
      <c r="G32" s="13"/>
    </row>
    <row r="33" spans="2:7" ht="12.75">
      <c r="B33" s="2" t="s">
        <v>71</v>
      </c>
      <c r="C33" s="2"/>
      <c r="E33" s="48">
        <v>22708</v>
      </c>
      <c r="F33" s="212"/>
      <c r="G33" s="13">
        <v>17068</v>
      </c>
    </row>
    <row r="34" spans="2:7" ht="12.75">
      <c r="B34" s="2" t="s">
        <v>101</v>
      </c>
      <c r="C34" s="2"/>
      <c r="E34" s="48">
        <v>27252</v>
      </c>
      <c r="F34" s="212"/>
      <c r="G34" s="13">
        <v>16918</v>
      </c>
    </row>
    <row r="35" spans="2:7" ht="12.75">
      <c r="B35" s="2" t="s">
        <v>87</v>
      </c>
      <c r="C35" s="2"/>
      <c r="E35" s="48">
        <v>2249</v>
      </c>
      <c r="F35" s="212"/>
      <c r="G35" s="13">
        <v>2364</v>
      </c>
    </row>
    <row r="36" spans="2:7" ht="12.75">
      <c r="B36" s="2" t="s">
        <v>105</v>
      </c>
      <c r="C36" s="2"/>
      <c r="E36" s="48">
        <v>268</v>
      </c>
      <c r="F36" s="212"/>
      <c r="G36" s="13">
        <v>654</v>
      </c>
    </row>
    <row r="37" spans="2:7" ht="12.75">
      <c r="B37" s="2" t="s">
        <v>106</v>
      </c>
      <c r="C37" s="2"/>
      <c r="E37" s="48">
        <v>10406</v>
      </c>
      <c r="F37" s="212"/>
      <c r="G37" s="13">
        <v>10253</v>
      </c>
    </row>
    <row r="38" spans="2:7" ht="12.75">
      <c r="B38" s="2" t="s">
        <v>7</v>
      </c>
      <c r="C38" s="2"/>
      <c r="E38" s="48">
        <f>17682+1000+3434</f>
        <v>22116</v>
      </c>
      <c r="F38" s="212"/>
      <c r="G38" s="13">
        <v>20124</v>
      </c>
    </row>
    <row r="39" spans="2:7" ht="12.75">
      <c r="B39" s="65" t="s">
        <v>124</v>
      </c>
      <c r="C39" s="2"/>
      <c r="E39" s="48">
        <v>138</v>
      </c>
      <c r="F39" s="212"/>
      <c r="G39" s="13">
        <v>0</v>
      </c>
    </row>
    <row r="40" spans="2:7" ht="12.75">
      <c r="B40" s="2" t="s">
        <v>36</v>
      </c>
      <c r="C40" s="2"/>
      <c r="E40" s="48">
        <v>4330</v>
      </c>
      <c r="F40" s="212"/>
      <c r="G40" s="13">
        <v>4650</v>
      </c>
    </row>
    <row r="41" spans="5:7" ht="12.75">
      <c r="E41" s="37">
        <f>SUM(E33:E40)</f>
        <v>89467</v>
      </c>
      <c r="F41" s="212"/>
      <c r="G41" s="15">
        <f>SUM(G33:G40)</f>
        <v>72031</v>
      </c>
    </row>
    <row r="42" spans="4:8" ht="12.75">
      <c r="D42" s="211"/>
      <c r="E42" s="58"/>
      <c r="F42" s="58"/>
      <c r="G42" s="216"/>
      <c r="H42" s="211"/>
    </row>
    <row r="43" spans="1:8" ht="12.75">
      <c r="A43" s="2" t="s">
        <v>8</v>
      </c>
      <c r="D43" s="211"/>
      <c r="E43" s="50">
        <f>E30-E41</f>
        <v>-28606</v>
      </c>
      <c r="F43" s="58"/>
      <c r="G43" s="18">
        <f>G30-G41</f>
        <v>-15050</v>
      </c>
      <c r="H43" s="211"/>
    </row>
    <row r="44" spans="5:7" ht="12.75">
      <c r="E44" s="47"/>
      <c r="F44" s="58"/>
      <c r="G44" s="8"/>
    </row>
    <row r="45" spans="5:7" ht="12.75">
      <c r="E45" s="47"/>
      <c r="F45" s="58"/>
      <c r="G45" s="8"/>
    </row>
    <row r="46" spans="1:7" ht="13.5" thickBot="1">
      <c r="A46" s="2" t="s">
        <v>85</v>
      </c>
      <c r="E46" s="49">
        <f>E15+E43+E17</f>
        <v>58679</v>
      </c>
      <c r="F46" s="58"/>
      <c r="G46" s="17">
        <f>G15+G43+G17</f>
        <v>63200</v>
      </c>
    </row>
    <row r="47" spans="5:7" ht="13.5" thickTop="1">
      <c r="E47" s="8"/>
      <c r="F47" s="216"/>
      <c r="G47" s="8"/>
    </row>
    <row r="48" spans="1:7" ht="12.75">
      <c r="A48" s="2" t="s">
        <v>9</v>
      </c>
      <c r="B48" s="2"/>
      <c r="C48" s="2"/>
      <c r="D48" s="2"/>
      <c r="E48" s="47"/>
      <c r="F48" s="58"/>
      <c r="G48" s="8"/>
    </row>
    <row r="49" spans="1:7" ht="12.75">
      <c r="A49" s="2" t="s">
        <v>88</v>
      </c>
      <c r="B49" s="2"/>
      <c r="C49" s="2"/>
      <c r="D49" s="2"/>
      <c r="E49" s="47">
        <v>73269</v>
      </c>
      <c r="F49" s="58"/>
      <c r="G49" s="8">
        <v>73269</v>
      </c>
    </row>
    <row r="50" spans="1:7" ht="12.75">
      <c r="A50" s="2" t="s">
        <v>89</v>
      </c>
      <c r="B50" s="2"/>
      <c r="C50" s="2"/>
      <c r="D50" s="2"/>
      <c r="E50" s="47">
        <v>3136</v>
      </c>
      <c r="F50" s="58"/>
      <c r="G50" s="8">
        <v>3136</v>
      </c>
    </row>
    <row r="51" spans="1:7" ht="12.75">
      <c r="A51" s="2" t="s">
        <v>90</v>
      </c>
      <c r="B51" s="2"/>
      <c r="C51" s="2"/>
      <c r="D51" s="2"/>
      <c r="E51" s="47">
        <v>3849</v>
      </c>
      <c r="F51" s="58"/>
      <c r="G51" s="8">
        <v>3849</v>
      </c>
    </row>
    <row r="52" spans="1:7" ht="12.75">
      <c r="A52" s="2" t="s">
        <v>11</v>
      </c>
      <c r="B52" s="2"/>
      <c r="C52" s="2"/>
      <c r="D52" s="2"/>
      <c r="E52" s="47">
        <v>491</v>
      </c>
      <c r="F52" s="58"/>
      <c r="G52" s="8">
        <v>540</v>
      </c>
    </row>
    <row r="53" spans="1:7" ht="12.75">
      <c r="A53" s="2" t="s">
        <v>68</v>
      </c>
      <c r="B53" s="2"/>
      <c r="C53" s="2"/>
      <c r="D53" s="2"/>
      <c r="E53" s="47">
        <v>737</v>
      </c>
      <c r="F53" s="58"/>
      <c r="G53" s="8">
        <v>737</v>
      </c>
    </row>
    <row r="54" spans="1:7" ht="12.75">
      <c r="A54" s="2" t="s">
        <v>66</v>
      </c>
      <c r="B54" s="2"/>
      <c r="C54" s="2"/>
      <c r="D54" s="2"/>
      <c r="E54" s="47">
        <v>20391</v>
      </c>
      <c r="F54" s="58"/>
      <c r="G54" s="8">
        <v>20391</v>
      </c>
    </row>
    <row r="55" spans="1:7" ht="12.75">
      <c r="A55" s="2" t="s">
        <v>67</v>
      </c>
      <c r="B55" s="2"/>
      <c r="C55" s="2"/>
      <c r="D55" s="2"/>
      <c r="E55" s="47">
        <v>9176</v>
      </c>
      <c r="F55" s="58"/>
      <c r="G55" s="8">
        <v>8739</v>
      </c>
    </row>
    <row r="56" spans="1:7" ht="12.75">
      <c r="A56" s="2" t="s">
        <v>95</v>
      </c>
      <c r="B56" s="2"/>
      <c r="C56" s="2"/>
      <c r="D56" s="2"/>
      <c r="E56" s="50">
        <v>-79386</v>
      </c>
      <c r="F56" s="58"/>
      <c r="G56" s="18">
        <v>-75086</v>
      </c>
    </row>
    <row r="57" spans="1:7" ht="12.75">
      <c r="A57" s="2"/>
      <c r="B57" s="2"/>
      <c r="C57" s="2"/>
      <c r="D57" s="2"/>
      <c r="E57" s="47">
        <f>SUM(E49:E56)</f>
        <v>31663</v>
      </c>
      <c r="F57" s="58"/>
      <c r="G57" s="8">
        <f>SUM(G49:G56)</f>
        <v>35575</v>
      </c>
    </row>
    <row r="58" spans="1:7" ht="12.75">
      <c r="A58" s="2"/>
      <c r="B58" s="2"/>
      <c r="C58" s="2"/>
      <c r="D58" s="2"/>
      <c r="E58" s="47"/>
      <c r="F58" s="58"/>
      <c r="G58" s="8"/>
    </row>
    <row r="59" spans="1:7" ht="12.75">
      <c r="A59" s="2" t="s">
        <v>91</v>
      </c>
      <c r="B59" s="2"/>
      <c r="C59" s="2"/>
      <c r="D59" s="2"/>
      <c r="E59" s="63">
        <v>12290</v>
      </c>
      <c r="F59" s="58"/>
      <c r="G59" s="11">
        <v>13078</v>
      </c>
    </row>
    <row r="60" spans="1:7" ht="12.75">
      <c r="A60" s="2" t="s">
        <v>87</v>
      </c>
      <c r="B60" s="2"/>
      <c r="C60" s="2"/>
      <c r="D60" s="2"/>
      <c r="E60" s="48">
        <v>2686</v>
      </c>
      <c r="F60" s="58"/>
      <c r="G60" s="59">
        <v>2472</v>
      </c>
    </row>
    <row r="61" spans="1:7" ht="12.75">
      <c r="A61" s="2" t="s">
        <v>65</v>
      </c>
      <c r="B61" s="2"/>
      <c r="C61" s="2"/>
      <c r="D61" s="2"/>
      <c r="E61" s="48">
        <v>4706</v>
      </c>
      <c r="F61" s="58"/>
      <c r="G61" s="59">
        <v>4706</v>
      </c>
    </row>
    <row r="62" spans="1:7" ht="12.75">
      <c r="A62" s="2" t="s">
        <v>13</v>
      </c>
      <c r="B62" s="2"/>
      <c r="C62" s="2"/>
      <c r="D62" s="2"/>
      <c r="E62" s="38">
        <v>7334</v>
      </c>
      <c r="F62" s="58"/>
      <c r="G62" s="16">
        <v>7369</v>
      </c>
    </row>
    <row r="63" spans="1:7" ht="12.75">
      <c r="A63" s="2"/>
      <c r="B63" s="2"/>
      <c r="C63" s="2"/>
      <c r="D63" s="2"/>
      <c r="E63" s="219">
        <f>SUM(E59:E62)</f>
        <v>27016</v>
      </c>
      <c r="F63" s="58"/>
      <c r="G63" s="219">
        <f>SUM(G59:G62)</f>
        <v>27625</v>
      </c>
    </row>
    <row r="64" spans="1:7" ht="12.75">
      <c r="A64" s="2"/>
      <c r="B64" s="2"/>
      <c r="C64" s="2"/>
      <c r="D64" s="2"/>
      <c r="E64" s="58"/>
      <c r="F64" s="58"/>
      <c r="G64" s="58"/>
    </row>
    <row r="65" spans="1:7" ht="12.75">
      <c r="A65" s="2"/>
      <c r="B65" s="2"/>
      <c r="C65" s="2"/>
      <c r="D65" s="2"/>
      <c r="E65" s="47"/>
      <c r="F65" s="58"/>
      <c r="G65" s="8"/>
    </row>
    <row r="66" spans="1:7" ht="13.5" thickBot="1">
      <c r="A66" s="2"/>
      <c r="B66" s="2"/>
      <c r="C66" s="2"/>
      <c r="D66" s="2"/>
      <c r="E66" s="49">
        <f>SUM(E57:E62)</f>
        <v>58679</v>
      </c>
      <c r="F66" s="58"/>
      <c r="G66" s="17">
        <f>SUM(G57:G62)</f>
        <v>63200</v>
      </c>
    </row>
    <row r="67" spans="1:6" ht="13.5" thickTop="1">
      <c r="A67" s="2"/>
      <c r="B67" s="2"/>
      <c r="C67" s="2"/>
      <c r="D67" s="2"/>
      <c r="E67" s="7"/>
      <c r="F67" s="217"/>
    </row>
    <row r="68" spans="1:7" ht="13.5" thickBot="1">
      <c r="A68" s="2" t="s">
        <v>86</v>
      </c>
      <c r="B68" s="2"/>
      <c r="C68" s="2"/>
      <c r="D68" s="2"/>
      <c r="E68" s="51">
        <f>(E57)/E49</f>
        <v>0.4321472928523659</v>
      </c>
      <c r="F68" s="218"/>
      <c r="G68" s="220">
        <f>(G57)/G49</f>
        <v>0.4855395870013239</v>
      </c>
    </row>
    <row r="69" ht="13.5" thickTop="1"/>
    <row r="70" ht="12.75">
      <c r="A70" s="2" t="s">
        <v>193</v>
      </c>
    </row>
    <row r="71" ht="12.75">
      <c r="A71" s="2" t="s">
        <v>194</v>
      </c>
    </row>
  </sheetData>
  <printOptions/>
  <pageMargins left="0.48" right="0.18" top="0.5" bottom="0.354330708661417" header="0.26" footer="0.36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88"/>
  <sheetViews>
    <sheetView zoomScaleSheetLayoutView="100" workbookViewId="0" topLeftCell="A27">
      <selection activeCell="E30" sqref="E30"/>
    </sheetView>
  </sheetViews>
  <sheetFormatPr defaultColWidth="9.140625" defaultRowHeight="12.75"/>
  <cols>
    <col min="1" max="1" width="10.8515625" style="67" customWidth="1"/>
    <col min="2" max="2" width="10.7109375" style="67" customWidth="1"/>
    <col min="3" max="3" width="2.00390625" style="67" customWidth="1"/>
    <col min="4" max="4" width="12.00390625" style="66" customWidth="1"/>
    <col min="5" max="5" width="11.7109375" style="66" customWidth="1"/>
    <col min="6" max="6" width="10.421875" style="66" customWidth="1"/>
    <col min="7" max="7" width="12.57421875" style="66" customWidth="1"/>
    <col min="8" max="8" width="11.8515625" style="66" customWidth="1"/>
    <col min="9" max="9" width="12.140625" style="66" customWidth="1"/>
    <col min="10" max="10" width="13.421875" style="66" customWidth="1"/>
    <col min="11" max="11" width="12.8515625" style="66" customWidth="1"/>
    <col min="12" max="12" width="13.28125" style="66" customWidth="1"/>
    <col min="13" max="13" width="9.140625" style="66" customWidth="1"/>
    <col min="14" max="16384" width="9.140625" style="67" customWidth="1"/>
  </cols>
  <sheetData>
    <row r="1" spans="1:6" ht="12">
      <c r="A1" s="66"/>
      <c r="C1" s="66"/>
      <c r="F1" s="68" t="s">
        <v>0</v>
      </c>
    </row>
    <row r="2" spans="1:13" s="69" customFormat="1" ht="12">
      <c r="A2" s="67"/>
      <c r="C2" s="66"/>
      <c r="F2" s="68" t="s">
        <v>97</v>
      </c>
      <c r="G2" s="70"/>
      <c r="H2" s="70"/>
      <c r="I2" s="70"/>
      <c r="J2" s="70"/>
      <c r="K2" s="70"/>
      <c r="L2" s="70"/>
      <c r="M2" s="70"/>
    </row>
    <row r="3" spans="1:13" s="69" customFormat="1" ht="12">
      <c r="A3" s="67"/>
      <c r="C3" s="66"/>
      <c r="F3" s="68" t="s">
        <v>99</v>
      </c>
      <c r="G3" s="70"/>
      <c r="H3" s="70"/>
      <c r="I3" s="70"/>
      <c r="J3" s="70"/>
      <c r="K3" s="70"/>
      <c r="L3" s="70"/>
      <c r="M3" s="70"/>
    </row>
    <row r="4" spans="1:13" s="69" customFormat="1" ht="12">
      <c r="A4" s="67"/>
      <c r="C4" s="66"/>
      <c r="F4" s="68" t="s">
        <v>98</v>
      </c>
      <c r="G4" s="70"/>
      <c r="H4" s="70"/>
      <c r="I4" s="70"/>
      <c r="J4" s="70"/>
      <c r="K4" s="70"/>
      <c r="L4" s="70"/>
      <c r="M4" s="70"/>
    </row>
    <row r="5" spans="1:13" s="69" customFormat="1" ht="12">
      <c r="A5" s="67"/>
      <c r="C5" s="66"/>
      <c r="F5" s="71" t="s">
        <v>125</v>
      </c>
      <c r="G5" s="70"/>
      <c r="H5" s="70"/>
      <c r="I5" s="70"/>
      <c r="J5" s="70"/>
      <c r="K5" s="70"/>
      <c r="L5" s="70"/>
      <c r="M5" s="70"/>
    </row>
    <row r="6" spans="1:13" s="69" customFormat="1" ht="14.25">
      <c r="A6" s="67"/>
      <c r="C6" s="66"/>
      <c r="F6" s="68" t="s">
        <v>126</v>
      </c>
      <c r="G6" s="70"/>
      <c r="H6" s="70"/>
      <c r="I6" s="70"/>
      <c r="J6" s="70"/>
      <c r="K6" s="72"/>
      <c r="L6" s="70"/>
      <c r="M6" s="70"/>
    </row>
    <row r="7" spans="1:13" s="69" customFormat="1" ht="12">
      <c r="A7" s="67"/>
      <c r="C7" s="66"/>
      <c r="F7" s="68" t="s">
        <v>100</v>
      </c>
      <c r="G7" s="70"/>
      <c r="H7" s="70"/>
      <c r="I7" s="70"/>
      <c r="J7" s="70"/>
      <c r="K7" s="70"/>
      <c r="L7" s="70"/>
      <c r="M7" s="70"/>
    </row>
    <row r="8" spans="4:13" s="69" customFormat="1" ht="12"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4:13" s="69" customFormat="1" ht="12">
      <c r="D9" s="70"/>
      <c r="E9" s="70"/>
      <c r="F9" s="70" t="s">
        <v>127</v>
      </c>
      <c r="H9" s="70"/>
      <c r="I9" s="70"/>
      <c r="J9" s="70"/>
      <c r="K9" s="70"/>
      <c r="L9" s="70"/>
      <c r="M9" s="70"/>
    </row>
    <row r="10" spans="4:13" s="69" customFormat="1" ht="12"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4:13" s="69" customFormat="1" ht="12">
      <c r="D11" s="66"/>
      <c r="E11" s="66"/>
      <c r="F11" s="66"/>
      <c r="G11" s="66"/>
      <c r="H11" s="66"/>
      <c r="I11" s="73" t="s">
        <v>75</v>
      </c>
      <c r="J11" s="73" t="s">
        <v>75</v>
      </c>
      <c r="K11" s="66"/>
      <c r="L11" s="66"/>
      <c r="M11" s="70"/>
    </row>
    <row r="12" spans="5:10" ht="12">
      <c r="E12" s="66" t="s">
        <v>30</v>
      </c>
      <c r="H12" s="73" t="s">
        <v>73</v>
      </c>
      <c r="I12" s="73" t="s">
        <v>76</v>
      </c>
      <c r="J12" s="73" t="s">
        <v>76</v>
      </c>
    </row>
    <row r="13" spans="4:12" ht="12">
      <c r="D13" s="73" t="s">
        <v>39</v>
      </c>
      <c r="E13" s="73" t="s">
        <v>41</v>
      </c>
      <c r="F13" s="73" t="s">
        <v>43</v>
      </c>
      <c r="G13" s="73" t="s">
        <v>44</v>
      </c>
      <c r="H13" s="73" t="s">
        <v>77</v>
      </c>
      <c r="I13" s="73" t="s">
        <v>78</v>
      </c>
      <c r="J13" s="73" t="s">
        <v>80</v>
      </c>
      <c r="K13" s="73" t="s">
        <v>46</v>
      </c>
      <c r="L13" s="73"/>
    </row>
    <row r="14" spans="1:12" ht="12">
      <c r="A14" s="67" t="s">
        <v>128</v>
      </c>
      <c r="B14" s="69"/>
      <c r="C14" s="69"/>
      <c r="D14" s="73" t="s">
        <v>40</v>
      </c>
      <c r="E14" s="73" t="s">
        <v>42</v>
      </c>
      <c r="F14" s="73" t="s">
        <v>10</v>
      </c>
      <c r="G14" s="73" t="s">
        <v>45</v>
      </c>
      <c r="H14" s="73" t="s">
        <v>74</v>
      </c>
      <c r="I14" s="73" t="s">
        <v>79</v>
      </c>
      <c r="J14" s="73" t="s">
        <v>81</v>
      </c>
      <c r="K14" s="73" t="s">
        <v>47</v>
      </c>
      <c r="L14" s="73" t="s">
        <v>48</v>
      </c>
    </row>
    <row r="15" spans="1:12" ht="12">
      <c r="A15" s="74" t="s">
        <v>115</v>
      </c>
      <c r="B15" s="69"/>
      <c r="C15" s="69"/>
      <c r="D15" s="73" t="s">
        <v>3</v>
      </c>
      <c r="E15" s="73" t="s">
        <v>3</v>
      </c>
      <c r="F15" s="73" t="s">
        <v>3</v>
      </c>
      <c r="G15" s="73" t="s">
        <v>3</v>
      </c>
      <c r="H15" s="73" t="s">
        <v>3</v>
      </c>
      <c r="I15" s="73" t="s">
        <v>3</v>
      </c>
      <c r="J15" s="73" t="s">
        <v>3</v>
      </c>
      <c r="K15" s="73" t="s">
        <v>3</v>
      </c>
      <c r="L15" s="73" t="s">
        <v>3</v>
      </c>
    </row>
    <row r="16" spans="1:12" ht="12">
      <c r="A16" s="69"/>
      <c r="B16" s="69"/>
      <c r="C16" s="75"/>
      <c r="D16" s="76"/>
      <c r="E16" s="76"/>
      <c r="F16" s="76"/>
      <c r="G16" s="76"/>
      <c r="H16" s="76"/>
      <c r="I16" s="76"/>
      <c r="J16" s="76"/>
      <c r="K16" s="76"/>
      <c r="L16" s="76"/>
    </row>
    <row r="17" spans="1:12" ht="12">
      <c r="A17" s="67" t="s">
        <v>82</v>
      </c>
      <c r="B17" s="69"/>
      <c r="C17" s="75"/>
      <c r="D17" s="76">
        <v>73269</v>
      </c>
      <c r="E17" s="76">
        <v>3136</v>
      </c>
      <c r="F17" s="76">
        <v>3849</v>
      </c>
      <c r="G17" s="76">
        <v>540</v>
      </c>
      <c r="H17" s="76">
        <v>737</v>
      </c>
      <c r="I17" s="76">
        <v>20391</v>
      </c>
      <c r="J17" s="76">
        <v>8739</v>
      </c>
      <c r="K17" s="76">
        <v>-75086</v>
      </c>
      <c r="L17" s="76">
        <f>SUM(D17:K17)</f>
        <v>35575</v>
      </c>
    </row>
    <row r="18" spans="1:12" ht="12">
      <c r="A18" s="69"/>
      <c r="B18" s="69"/>
      <c r="C18" s="75"/>
      <c r="D18" s="76"/>
      <c r="E18" s="76"/>
      <c r="F18" s="76"/>
      <c r="G18" s="76"/>
      <c r="H18" s="76"/>
      <c r="I18" s="76"/>
      <c r="J18" s="76"/>
      <c r="K18" s="76"/>
      <c r="L18" s="76"/>
    </row>
    <row r="19" spans="1:12" ht="12">
      <c r="A19" s="67" t="s">
        <v>130</v>
      </c>
      <c r="B19" s="69"/>
      <c r="C19" s="75"/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437</v>
      </c>
      <c r="K19" s="76">
        <v>-437</v>
      </c>
      <c r="L19" s="76">
        <f>SUM(D19:K19)</f>
        <v>0</v>
      </c>
    </row>
    <row r="20" spans="1:12" ht="12">
      <c r="A20" s="67" t="s">
        <v>131</v>
      </c>
      <c r="B20" s="69"/>
      <c r="C20" s="75"/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-3863</v>
      </c>
      <c r="L20" s="76">
        <f>SUM(D20:K20)</f>
        <v>-3863</v>
      </c>
    </row>
    <row r="21" spans="1:12" ht="12">
      <c r="A21" s="67" t="s">
        <v>132</v>
      </c>
      <c r="B21" s="69"/>
      <c r="C21" s="75"/>
      <c r="D21" s="76">
        <v>0</v>
      </c>
      <c r="E21" s="76">
        <v>0</v>
      </c>
      <c r="F21" s="76">
        <v>0</v>
      </c>
      <c r="G21" s="76">
        <v>-49</v>
      </c>
      <c r="H21" s="76">
        <v>0</v>
      </c>
      <c r="I21" s="76">
        <v>0</v>
      </c>
      <c r="J21" s="76">
        <v>0</v>
      </c>
      <c r="K21" s="76">
        <v>0</v>
      </c>
      <c r="L21" s="76">
        <f>SUM(D21:K21)</f>
        <v>-49</v>
      </c>
    </row>
    <row r="22" spans="2:12" ht="12">
      <c r="B22" s="69"/>
      <c r="C22" s="75"/>
      <c r="D22" s="76"/>
      <c r="E22" s="76"/>
      <c r="F22" s="76"/>
      <c r="G22" s="76"/>
      <c r="H22" s="76"/>
      <c r="I22" s="76"/>
      <c r="J22" s="76"/>
      <c r="K22" s="77"/>
      <c r="L22" s="76"/>
    </row>
    <row r="23" spans="1:12" ht="12">
      <c r="A23" s="69"/>
      <c r="B23" s="69"/>
      <c r="C23" s="78"/>
      <c r="D23" s="79"/>
      <c r="E23" s="79"/>
      <c r="F23" s="79"/>
      <c r="G23" s="79"/>
      <c r="H23" s="79"/>
      <c r="I23" s="79"/>
      <c r="J23" s="79"/>
      <c r="K23" s="79"/>
      <c r="L23" s="79"/>
    </row>
    <row r="24" spans="1:12" ht="12.75" thickBot="1">
      <c r="A24" s="69" t="s">
        <v>133</v>
      </c>
      <c r="B24" s="69"/>
      <c r="C24" s="78"/>
      <c r="D24" s="80">
        <f aca="true" t="shared" si="0" ref="D24:L24">SUM(D16:D22)</f>
        <v>73269</v>
      </c>
      <c r="E24" s="80">
        <f t="shared" si="0"/>
        <v>3136</v>
      </c>
      <c r="F24" s="80">
        <f t="shared" si="0"/>
        <v>3849</v>
      </c>
      <c r="G24" s="80">
        <f t="shared" si="0"/>
        <v>491</v>
      </c>
      <c r="H24" s="80">
        <f t="shared" si="0"/>
        <v>737</v>
      </c>
      <c r="I24" s="80">
        <f t="shared" si="0"/>
        <v>20391</v>
      </c>
      <c r="J24" s="80">
        <f t="shared" si="0"/>
        <v>9176</v>
      </c>
      <c r="K24" s="80">
        <f t="shared" si="0"/>
        <v>-79386</v>
      </c>
      <c r="L24" s="80">
        <f t="shared" si="0"/>
        <v>31663</v>
      </c>
    </row>
    <row r="25" spans="3:12" ht="12.75" thickTop="1">
      <c r="C25" s="81"/>
      <c r="D25" s="66">
        <f>'[4]BS  (Apdx.1)'!E51-'Equity '!D24</f>
        <v>0</v>
      </c>
      <c r="E25" s="82">
        <f>'[4]BS  (Apdx.1)'!E52-'Equity '!E24</f>
        <v>0</v>
      </c>
      <c r="F25" s="66">
        <f>'[4]BS  (Apdx.1)'!E53-'Equity '!F24</f>
        <v>0</v>
      </c>
      <c r="G25" s="66">
        <f>'[4]BS  (Apdx.1)'!E54-'Equity '!G24</f>
        <v>0</v>
      </c>
      <c r="H25" s="66">
        <f>'[4]BS  (Apdx.1)'!E55-'Equity '!H24</f>
        <v>0</v>
      </c>
      <c r="I25" s="66">
        <f>'[4]BS  (Apdx.1)'!E56-'Equity '!I24</f>
        <v>0</v>
      </c>
      <c r="J25" s="66">
        <f>'[4]BS  (Apdx.1)'!E57-'Equity '!J24</f>
        <v>0</v>
      </c>
      <c r="K25" s="66">
        <f>'[4]BS  (Apdx.1)'!E58-'Equity '!K24</f>
        <v>0</v>
      </c>
      <c r="L25" s="66">
        <f>'[4]BS  (Apdx.1)'!E59-'Equity '!L24</f>
        <v>0</v>
      </c>
    </row>
    <row r="26" ht="12">
      <c r="F26" s="70" t="s">
        <v>134</v>
      </c>
    </row>
    <row r="28" spans="4:12" ht="12">
      <c r="D28" s="70"/>
      <c r="E28" s="70"/>
      <c r="F28" s="70"/>
      <c r="G28" s="70"/>
      <c r="H28" s="70"/>
      <c r="I28" s="73" t="s">
        <v>75</v>
      </c>
      <c r="J28" s="73" t="s">
        <v>75</v>
      </c>
      <c r="K28" s="70"/>
      <c r="L28" s="70"/>
    </row>
    <row r="29" spans="4:12" ht="12">
      <c r="D29" s="70"/>
      <c r="E29" s="70"/>
      <c r="F29" s="70"/>
      <c r="G29" s="70"/>
      <c r="H29" s="73" t="s">
        <v>73</v>
      </c>
      <c r="I29" s="73" t="s">
        <v>76</v>
      </c>
      <c r="J29" s="73" t="s">
        <v>76</v>
      </c>
      <c r="K29" s="70"/>
      <c r="L29" s="70"/>
    </row>
    <row r="30" spans="4:12" ht="12">
      <c r="D30" s="73" t="s">
        <v>39</v>
      </c>
      <c r="E30" s="73" t="s">
        <v>41</v>
      </c>
      <c r="F30" s="73" t="s">
        <v>43</v>
      </c>
      <c r="G30" s="73" t="s">
        <v>44</v>
      </c>
      <c r="H30" s="73" t="s">
        <v>77</v>
      </c>
      <c r="I30" s="73" t="s">
        <v>78</v>
      </c>
      <c r="J30" s="73" t="s">
        <v>80</v>
      </c>
      <c r="K30" s="73" t="s">
        <v>46</v>
      </c>
      <c r="L30" s="73"/>
    </row>
    <row r="31" spans="1:12" ht="12">
      <c r="A31" s="67" t="s">
        <v>128</v>
      </c>
      <c r="B31" s="69"/>
      <c r="C31" s="69"/>
      <c r="D31" s="73" t="s">
        <v>40</v>
      </c>
      <c r="E31" s="73" t="s">
        <v>42</v>
      </c>
      <c r="F31" s="73" t="s">
        <v>10</v>
      </c>
      <c r="G31" s="73" t="s">
        <v>45</v>
      </c>
      <c r="H31" s="73" t="s">
        <v>74</v>
      </c>
      <c r="I31" s="73" t="s">
        <v>79</v>
      </c>
      <c r="J31" s="73" t="s">
        <v>81</v>
      </c>
      <c r="K31" s="73" t="s">
        <v>47</v>
      </c>
      <c r="L31" s="73" t="s">
        <v>48</v>
      </c>
    </row>
    <row r="32" spans="1:12" ht="12">
      <c r="A32" s="74" t="s">
        <v>116</v>
      </c>
      <c r="B32" s="69"/>
      <c r="C32" s="69"/>
      <c r="D32" s="73" t="s">
        <v>3</v>
      </c>
      <c r="E32" s="73" t="s">
        <v>3</v>
      </c>
      <c r="F32" s="73" t="s">
        <v>3</v>
      </c>
      <c r="G32" s="73" t="s">
        <v>3</v>
      </c>
      <c r="H32" s="73" t="s">
        <v>3</v>
      </c>
      <c r="I32" s="73" t="s">
        <v>3</v>
      </c>
      <c r="J32" s="73" t="s">
        <v>3</v>
      </c>
      <c r="K32" s="73" t="s">
        <v>3</v>
      </c>
      <c r="L32" s="73" t="s">
        <v>3</v>
      </c>
    </row>
    <row r="33" spans="1:12" ht="12">
      <c r="A33" s="69"/>
      <c r="B33" s="69"/>
      <c r="C33" s="69"/>
      <c r="D33" s="76"/>
      <c r="E33" s="76"/>
      <c r="F33" s="76"/>
      <c r="G33" s="76"/>
      <c r="H33" s="76"/>
      <c r="I33" s="76"/>
      <c r="J33" s="76"/>
      <c r="K33" s="76"/>
      <c r="L33" s="76"/>
    </row>
    <row r="34" spans="1:12" ht="12">
      <c r="A34" s="67" t="s">
        <v>72</v>
      </c>
      <c r="B34" s="69"/>
      <c r="C34" s="69"/>
      <c r="D34" s="76">
        <v>43856</v>
      </c>
      <c r="E34" s="76">
        <v>47136</v>
      </c>
      <c r="F34" s="76">
        <v>6419</v>
      </c>
      <c r="G34" s="76">
        <v>589</v>
      </c>
      <c r="H34" s="76">
        <v>0</v>
      </c>
      <c r="I34" s="76">
        <v>0</v>
      </c>
      <c r="J34" s="76">
        <v>0</v>
      </c>
      <c r="K34" s="76">
        <v>-152923</v>
      </c>
      <c r="L34" s="76">
        <f>SUM(D34:K34)</f>
        <v>-54923</v>
      </c>
    </row>
    <row r="35" spans="1:12" ht="12">
      <c r="A35" s="67" t="s">
        <v>135</v>
      </c>
      <c r="B35" s="69"/>
      <c r="C35" s="69"/>
      <c r="D35" s="83">
        <v>0</v>
      </c>
      <c r="E35" s="83">
        <v>0</v>
      </c>
      <c r="F35" s="83">
        <v>-2437</v>
      </c>
      <c r="G35" s="83">
        <v>0</v>
      </c>
      <c r="H35" s="83">
        <v>0</v>
      </c>
      <c r="I35" s="83">
        <v>0</v>
      </c>
      <c r="J35" s="83">
        <v>0</v>
      </c>
      <c r="K35" s="83">
        <v>92</v>
      </c>
      <c r="L35" s="83">
        <f>SUM(D35:K35)</f>
        <v>-2345</v>
      </c>
    </row>
    <row r="36" spans="1:12" ht="12">
      <c r="A36" s="67" t="s">
        <v>136</v>
      </c>
      <c r="B36" s="69"/>
      <c r="C36" s="69"/>
      <c r="D36" s="76">
        <f aca="true" t="shared" si="1" ref="D36:L36">SUM(D34:D35)</f>
        <v>43856</v>
      </c>
      <c r="E36" s="76">
        <f t="shared" si="1"/>
        <v>47136</v>
      </c>
      <c r="F36" s="76">
        <f t="shared" si="1"/>
        <v>3982</v>
      </c>
      <c r="G36" s="76">
        <f t="shared" si="1"/>
        <v>589</v>
      </c>
      <c r="H36" s="76">
        <f t="shared" si="1"/>
        <v>0</v>
      </c>
      <c r="I36" s="76">
        <f t="shared" si="1"/>
        <v>0</v>
      </c>
      <c r="J36" s="76">
        <f t="shared" si="1"/>
        <v>0</v>
      </c>
      <c r="K36" s="76">
        <f t="shared" si="1"/>
        <v>-152831</v>
      </c>
      <c r="L36" s="76">
        <f t="shared" si="1"/>
        <v>-57268</v>
      </c>
    </row>
    <row r="37" spans="2:12" ht="12">
      <c r="B37" s="69"/>
      <c r="C37" s="69"/>
      <c r="D37" s="76"/>
      <c r="E37" s="76"/>
      <c r="F37" s="76"/>
      <c r="G37" s="76"/>
      <c r="H37" s="76"/>
      <c r="I37" s="76"/>
      <c r="J37" s="76"/>
      <c r="K37" s="76"/>
      <c r="L37" s="76"/>
    </row>
    <row r="38" spans="1:12" ht="12">
      <c r="A38" s="67" t="s">
        <v>129</v>
      </c>
      <c r="B38" s="69"/>
      <c r="C38" s="69"/>
      <c r="D38" s="76">
        <v>-32892</v>
      </c>
      <c r="E38" s="76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f>-D38</f>
        <v>32892</v>
      </c>
      <c r="L38" s="76">
        <f aca="true" t="shared" si="2" ref="L38:L45">SUM(D38:K38)</f>
        <v>0</v>
      </c>
    </row>
    <row r="39" spans="1:12" ht="12">
      <c r="A39" s="67" t="s">
        <v>137</v>
      </c>
      <c r="B39" s="69"/>
      <c r="C39" s="69"/>
      <c r="D39" s="76">
        <v>62305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f t="shared" si="2"/>
        <v>62305</v>
      </c>
    </row>
    <row r="40" spans="1:12" ht="12">
      <c r="A40" s="67" t="s">
        <v>138</v>
      </c>
      <c r="B40" s="69"/>
      <c r="C40" s="69"/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8739</v>
      </c>
      <c r="K40" s="76">
        <v>0</v>
      </c>
      <c r="L40" s="76">
        <f t="shared" si="2"/>
        <v>8739</v>
      </c>
    </row>
    <row r="41" spans="1:12" ht="12">
      <c r="A41" s="67" t="s">
        <v>139</v>
      </c>
      <c r="B41" s="69"/>
      <c r="C41" s="69"/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20391</v>
      </c>
      <c r="J41" s="76">
        <v>0</v>
      </c>
      <c r="K41" s="76">
        <v>0</v>
      </c>
      <c r="L41" s="76">
        <f t="shared" si="2"/>
        <v>20391</v>
      </c>
    </row>
    <row r="42" spans="1:12" ht="12">
      <c r="A42" s="67" t="s">
        <v>140</v>
      </c>
      <c r="B42" s="69"/>
      <c r="C42" s="69"/>
      <c r="D42" s="76">
        <v>0</v>
      </c>
      <c r="E42" s="76">
        <v>0</v>
      </c>
      <c r="F42" s="76">
        <v>0</v>
      </c>
      <c r="G42" s="76">
        <v>0</v>
      </c>
      <c r="H42" s="76">
        <v>737</v>
      </c>
      <c r="I42" s="76">
        <v>0</v>
      </c>
      <c r="J42" s="76">
        <v>0</v>
      </c>
      <c r="K42" s="76">
        <v>0</v>
      </c>
      <c r="L42" s="76">
        <f t="shared" si="2"/>
        <v>737</v>
      </c>
    </row>
    <row r="43" spans="1:12" ht="12">
      <c r="A43" s="67" t="s">
        <v>141</v>
      </c>
      <c r="B43" s="69"/>
      <c r="C43" s="69"/>
      <c r="D43" s="76">
        <v>0</v>
      </c>
      <c r="E43" s="76">
        <v>-44000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f>-E43</f>
        <v>44000</v>
      </c>
      <c r="L43" s="76">
        <f t="shared" si="2"/>
        <v>0</v>
      </c>
    </row>
    <row r="44" spans="1:12" ht="12">
      <c r="A44" s="67" t="s">
        <v>142</v>
      </c>
      <c r="B44" s="69"/>
      <c r="C44" s="69"/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853</v>
      </c>
      <c r="L44" s="76">
        <f t="shared" si="2"/>
        <v>853</v>
      </c>
    </row>
    <row r="45" spans="1:12" ht="12">
      <c r="A45" s="67" t="s">
        <v>143</v>
      </c>
      <c r="B45" s="69"/>
      <c r="C45" s="69"/>
      <c r="D45" s="76">
        <v>0</v>
      </c>
      <c r="E45" s="76">
        <v>0</v>
      </c>
      <c r="F45" s="76">
        <v>0</v>
      </c>
      <c r="G45" s="76">
        <v>-49</v>
      </c>
      <c r="H45" s="76">
        <v>0</v>
      </c>
      <c r="I45" s="76">
        <v>0</v>
      </c>
      <c r="J45" s="76">
        <v>0</v>
      </c>
      <c r="K45" s="76">
        <v>0</v>
      </c>
      <c r="L45" s="76">
        <f t="shared" si="2"/>
        <v>-49</v>
      </c>
    </row>
    <row r="46" spans="1:12" ht="12">
      <c r="A46" s="67" t="s">
        <v>144</v>
      </c>
      <c r="B46" s="69"/>
      <c r="C46" s="69"/>
      <c r="D46" s="76"/>
      <c r="E46" s="76"/>
      <c r="F46" s="76"/>
      <c r="G46" s="76"/>
      <c r="H46" s="76"/>
      <c r="I46" s="76"/>
      <c r="J46" s="76"/>
      <c r="K46" s="76"/>
      <c r="L46" s="76"/>
    </row>
    <row r="47" spans="1:12" ht="12">
      <c r="A47" s="67" t="s">
        <v>145</v>
      </c>
      <c r="B47" s="69"/>
      <c r="C47" s="69"/>
      <c r="D47" s="76">
        <v>0</v>
      </c>
      <c r="E47" s="76">
        <v>0</v>
      </c>
      <c r="F47" s="76">
        <v>-171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f>SUM(D47:K47)</f>
        <v>-171</v>
      </c>
    </row>
    <row r="48" spans="1:12" ht="12">
      <c r="A48" s="67" t="s">
        <v>146</v>
      </c>
      <c r="B48" s="69"/>
      <c r="C48" s="69"/>
      <c r="D48" s="76">
        <v>0</v>
      </c>
      <c r="E48" s="76">
        <v>0</v>
      </c>
      <c r="F48" s="76">
        <v>38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f>SUM(D48:K48)</f>
        <v>38</v>
      </c>
    </row>
    <row r="49" spans="1:12" ht="12">
      <c r="A49" s="69"/>
      <c r="B49" s="69"/>
      <c r="C49" s="84"/>
      <c r="D49" s="79"/>
      <c r="E49" s="79"/>
      <c r="F49" s="79"/>
      <c r="G49" s="79"/>
      <c r="H49" s="79"/>
      <c r="I49" s="79"/>
      <c r="J49" s="79"/>
      <c r="K49" s="79"/>
      <c r="L49" s="79"/>
    </row>
    <row r="50" spans="1:59" ht="12.75" thickBot="1">
      <c r="A50" s="69" t="s">
        <v>147</v>
      </c>
      <c r="B50" s="69"/>
      <c r="C50" s="84"/>
      <c r="D50" s="80">
        <f aca="true" t="shared" si="3" ref="D50:L50">SUM(D36:D48)</f>
        <v>73269</v>
      </c>
      <c r="E50" s="80">
        <f t="shared" si="3"/>
        <v>3136</v>
      </c>
      <c r="F50" s="80">
        <f t="shared" si="3"/>
        <v>3849</v>
      </c>
      <c r="G50" s="80">
        <f t="shared" si="3"/>
        <v>540</v>
      </c>
      <c r="H50" s="80">
        <f t="shared" si="3"/>
        <v>737</v>
      </c>
      <c r="I50" s="80">
        <f t="shared" si="3"/>
        <v>20391</v>
      </c>
      <c r="J50" s="80">
        <f t="shared" si="3"/>
        <v>8739</v>
      </c>
      <c r="K50" s="80">
        <f t="shared" si="3"/>
        <v>-75086</v>
      </c>
      <c r="L50" s="80">
        <f t="shared" si="3"/>
        <v>35575</v>
      </c>
      <c r="BG50" s="67">
        <v>0</v>
      </c>
    </row>
    <row r="51" spans="3:12" ht="12.75" thickTop="1">
      <c r="C51" s="81"/>
      <c r="D51" s="76"/>
      <c r="E51" s="76"/>
      <c r="F51" s="76"/>
      <c r="G51" s="76"/>
      <c r="H51" s="76"/>
      <c r="I51" s="76"/>
      <c r="J51" s="76"/>
      <c r="K51" s="76"/>
      <c r="L51" s="76"/>
    </row>
    <row r="52" spans="1:12" ht="12">
      <c r="A52" s="69" t="s">
        <v>190</v>
      </c>
      <c r="D52" s="76"/>
      <c r="E52" s="76"/>
      <c r="F52" s="76"/>
      <c r="G52" s="76"/>
      <c r="H52" s="76"/>
      <c r="I52" s="76"/>
      <c r="J52" s="76"/>
      <c r="K52" s="76"/>
      <c r="L52" s="76"/>
    </row>
    <row r="53" spans="1:12" ht="12.75">
      <c r="A53" s="221"/>
      <c r="D53" s="76"/>
      <c r="E53" s="76"/>
      <c r="F53" s="76"/>
      <c r="G53" s="76"/>
      <c r="H53" s="76"/>
      <c r="I53" s="76"/>
      <c r="J53" s="76"/>
      <c r="K53" s="76"/>
      <c r="L53" s="76"/>
    </row>
    <row r="54" spans="1:12" ht="12">
      <c r="A54" s="69"/>
      <c r="D54" s="76"/>
      <c r="E54" s="76"/>
      <c r="F54" s="76"/>
      <c r="G54" s="76"/>
      <c r="H54" s="76"/>
      <c r="I54" s="76"/>
      <c r="J54" s="76"/>
      <c r="K54" s="76"/>
      <c r="L54" s="76"/>
    </row>
    <row r="55" spans="1:12" ht="12">
      <c r="A55" s="85"/>
      <c r="D55" s="76"/>
      <c r="E55" s="76"/>
      <c r="F55" s="76"/>
      <c r="G55" s="76"/>
      <c r="H55" s="76"/>
      <c r="I55" s="76"/>
      <c r="J55" s="76"/>
      <c r="K55" s="76"/>
      <c r="L55" s="76"/>
    </row>
    <row r="56" spans="1:12" ht="12">
      <c r="A56" s="69"/>
      <c r="D56" s="76"/>
      <c r="E56" s="76"/>
      <c r="F56" s="76"/>
      <c r="G56" s="76"/>
      <c r="H56" s="76"/>
      <c r="I56" s="76"/>
      <c r="J56" s="76"/>
      <c r="K56" s="76"/>
      <c r="L56" s="76"/>
    </row>
    <row r="58" ht="12">
      <c r="A58" s="69"/>
    </row>
    <row r="1488" ht="12">
      <c r="IV1488" s="67" t="s">
        <v>148</v>
      </c>
    </row>
  </sheetData>
  <printOptions/>
  <pageMargins left="0.24" right="0.16" top="0.32" bottom="0.984251968503937" header="0.59" footer="0.511811023622047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28">
      <selection activeCell="I30" sqref="I30"/>
    </sheetView>
  </sheetViews>
  <sheetFormatPr defaultColWidth="9.140625" defaultRowHeight="12.75"/>
  <cols>
    <col min="1" max="1" width="29.421875" style="3" customWidth="1"/>
    <col min="2" max="2" width="9.140625" style="3" customWidth="1"/>
    <col min="3" max="3" width="8.57421875" style="3" customWidth="1"/>
    <col min="4" max="4" width="9.140625" style="3" customWidth="1"/>
    <col min="5" max="5" width="2.00390625" style="3" customWidth="1"/>
    <col min="6" max="6" width="9.140625" style="3" hidden="1" customWidth="1"/>
    <col min="7" max="7" width="13.421875" style="4" bestFit="1" customWidth="1"/>
    <col min="8" max="8" width="3.421875" style="3" customWidth="1"/>
    <col min="9" max="9" width="13.421875" style="4" bestFit="1" customWidth="1"/>
    <col min="10" max="16384" width="9.140625" style="3" customWidth="1"/>
  </cols>
  <sheetData>
    <row r="1" ht="12.75">
      <c r="C1" s="36" t="s">
        <v>0</v>
      </c>
    </row>
    <row r="2" ht="12.75">
      <c r="C2" s="36" t="s">
        <v>97</v>
      </c>
    </row>
    <row r="3" ht="12.75">
      <c r="C3" s="36" t="s">
        <v>99</v>
      </c>
    </row>
    <row r="4" ht="12.75">
      <c r="C4" s="36" t="s">
        <v>98</v>
      </c>
    </row>
    <row r="5" spans="1:3" ht="12.75">
      <c r="A5" s="36"/>
      <c r="C5" s="45" t="s">
        <v>113</v>
      </c>
    </row>
    <row r="6" spans="1:3" ht="12.75">
      <c r="A6" s="36"/>
      <c r="C6" s="36" t="s">
        <v>126</v>
      </c>
    </row>
    <row r="7" spans="1:3" ht="12.75">
      <c r="A7" s="36"/>
      <c r="C7" s="36" t="s">
        <v>49</v>
      </c>
    </row>
    <row r="8" ht="12.75">
      <c r="A8" s="36"/>
    </row>
    <row r="9" spans="7:9" ht="12.75">
      <c r="G9" s="36" t="s">
        <v>152</v>
      </c>
      <c r="I9" s="222" t="s">
        <v>152</v>
      </c>
    </row>
    <row r="10" spans="7:9" ht="12.75">
      <c r="G10" s="36" t="s">
        <v>153</v>
      </c>
      <c r="I10" s="222" t="s">
        <v>153</v>
      </c>
    </row>
    <row r="11" spans="7:9" ht="12.75">
      <c r="G11" s="36" t="s">
        <v>117</v>
      </c>
      <c r="I11" s="222" t="s">
        <v>118</v>
      </c>
    </row>
    <row r="12" spans="7:9" ht="12.75">
      <c r="G12" s="36" t="s">
        <v>3</v>
      </c>
      <c r="I12" s="222" t="s">
        <v>3</v>
      </c>
    </row>
    <row r="13" spans="7:9" ht="12.75">
      <c r="G13" s="36"/>
      <c r="I13" s="222"/>
    </row>
    <row r="14" spans="1:9" ht="12.75">
      <c r="A14" s="2" t="s">
        <v>154</v>
      </c>
      <c r="F14" s="5"/>
      <c r="G14" s="5"/>
      <c r="I14" s="5"/>
    </row>
    <row r="15" spans="1:9" ht="12.75">
      <c r="A15" s="2"/>
      <c r="F15" s="5"/>
      <c r="G15" s="5"/>
      <c r="I15" s="5"/>
    </row>
    <row r="16" spans="1:9" ht="12.75">
      <c r="A16" s="2" t="s">
        <v>61</v>
      </c>
      <c r="F16" s="5"/>
      <c r="G16" s="5"/>
      <c r="I16" s="5"/>
    </row>
    <row r="17" spans="1:9" ht="12.75">
      <c r="A17" s="3" t="s">
        <v>189</v>
      </c>
      <c r="F17" s="5" t="s">
        <v>30</v>
      </c>
      <c r="G17" s="52">
        <v>328.5149999999994</v>
      </c>
      <c r="I17" s="34">
        <v>5515</v>
      </c>
    </row>
    <row r="18" spans="1:9" ht="12.75">
      <c r="A18" s="3" t="s">
        <v>59</v>
      </c>
      <c r="F18" s="5"/>
      <c r="G18" s="52"/>
      <c r="I18" s="34"/>
    </row>
    <row r="19" spans="1:9" ht="12.75">
      <c r="A19" s="3" t="s">
        <v>60</v>
      </c>
      <c r="F19" s="5"/>
      <c r="G19" s="53">
        <v>17296.055</v>
      </c>
      <c r="I19" s="223">
        <v>3087</v>
      </c>
    </row>
    <row r="20" spans="1:9" ht="12.75">
      <c r="A20" s="3" t="s">
        <v>93</v>
      </c>
      <c r="F20" s="5"/>
      <c r="G20" s="52">
        <f>SUM(G17:G19)</f>
        <v>17624.57</v>
      </c>
      <c r="I20" s="34">
        <f>SUM(I17:I19)</f>
        <v>8602</v>
      </c>
    </row>
    <row r="21" spans="6:9" ht="12.75">
      <c r="F21" s="5"/>
      <c r="G21" s="52"/>
      <c r="I21" s="34"/>
    </row>
    <row r="22" spans="1:9" ht="12.75">
      <c r="A22" s="3" t="s">
        <v>50</v>
      </c>
      <c r="F22" s="5"/>
      <c r="G22" s="52"/>
      <c r="I22" s="34"/>
    </row>
    <row r="23" spans="1:9" ht="12.75">
      <c r="A23" s="3" t="s">
        <v>51</v>
      </c>
      <c r="F23" s="5"/>
      <c r="G23" s="52">
        <v>-15048.58</v>
      </c>
      <c r="I23" s="34">
        <v>5400</v>
      </c>
    </row>
    <row r="24" spans="1:9" ht="12.75">
      <c r="A24" s="3" t="s">
        <v>52</v>
      </c>
      <c r="F24" s="5"/>
      <c r="G24" s="54">
        <v>17265.722</v>
      </c>
      <c r="I24" s="224">
        <v>-550</v>
      </c>
    </row>
    <row r="25" spans="1:9" ht="12.75">
      <c r="A25" s="3" t="s">
        <v>150</v>
      </c>
      <c r="F25" s="5"/>
      <c r="G25" s="54">
        <v>-3182</v>
      </c>
      <c r="I25" s="224">
        <v>-3677</v>
      </c>
    </row>
    <row r="26" spans="1:9" ht="12.75">
      <c r="A26" s="3" t="s">
        <v>151</v>
      </c>
      <c r="F26" s="5"/>
      <c r="G26" s="54">
        <v>269</v>
      </c>
      <c r="I26" s="224">
        <v>44</v>
      </c>
    </row>
    <row r="27" spans="1:9" ht="12.75">
      <c r="A27" s="3" t="s">
        <v>62</v>
      </c>
      <c r="F27" s="5"/>
      <c r="G27" s="53">
        <v>-1589</v>
      </c>
      <c r="I27" s="223">
        <v>-795</v>
      </c>
    </row>
    <row r="28" spans="6:9" ht="12.75">
      <c r="F28" s="5"/>
      <c r="G28" s="54"/>
      <c r="I28" s="224"/>
    </row>
    <row r="29" spans="1:9" ht="12.75">
      <c r="A29" s="3" t="s">
        <v>155</v>
      </c>
      <c r="F29" s="5"/>
      <c r="G29" s="54"/>
      <c r="I29" s="224"/>
    </row>
    <row r="30" spans="1:9" ht="12.75">
      <c r="A30" s="90" t="s">
        <v>156</v>
      </c>
      <c r="F30" s="5"/>
      <c r="G30" s="52">
        <f>SUM(G20:G27)</f>
        <v>15339.712</v>
      </c>
      <c r="I30" s="34">
        <f>SUM(I20:I27)</f>
        <v>9024</v>
      </c>
    </row>
    <row r="31" spans="1:9" ht="12.75">
      <c r="A31" s="90" t="s">
        <v>157</v>
      </c>
      <c r="F31" s="5"/>
      <c r="G31" s="52">
        <v>-895.7119999999991</v>
      </c>
      <c r="I31" s="34">
        <v>-168</v>
      </c>
    </row>
    <row r="32" spans="1:9" ht="12.75">
      <c r="A32" s="90"/>
      <c r="F32" s="5"/>
      <c r="G32" s="52"/>
      <c r="I32" s="34"/>
    </row>
    <row r="33" spans="1:9" ht="12.75">
      <c r="A33" s="2" t="s">
        <v>154</v>
      </c>
      <c r="F33" s="5"/>
      <c r="G33" s="52"/>
      <c r="I33" s="34"/>
    </row>
    <row r="34" spans="6:9" ht="12.75">
      <c r="F34" s="5"/>
      <c r="G34" s="52"/>
      <c r="I34" s="34"/>
    </row>
    <row r="35" spans="1:9" ht="12.75">
      <c r="A35" s="2" t="s">
        <v>53</v>
      </c>
      <c r="F35" s="5"/>
      <c r="G35" s="52"/>
      <c r="I35" s="34"/>
    </row>
    <row r="36" spans="1:9" ht="12.75">
      <c r="A36" s="3" t="s">
        <v>55</v>
      </c>
      <c r="F36" s="5"/>
      <c r="G36" s="55">
        <v>0</v>
      </c>
      <c r="I36" s="225">
        <v>0</v>
      </c>
    </row>
    <row r="37" spans="1:9" ht="12.75">
      <c r="A37" s="3" t="s">
        <v>56</v>
      </c>
      <c r="F37" s="5"/>
      <c r="G37" s="56">
        <v>-15865</v>
      </c>
      <c r="I37" s="226">
        <v>198</v>
      </c>
    </row>
    <row r="38" spans="6:9" ht="12.75">
      <c r="F38" s="5"/>
      <c r="G38" s="54"/>
      <c r="I38" s="224"/>
    </row>
    <row r="39" spans="1:9" ht="12.75">
      <c r="A39" s="3" t="s">
        <v>158</v>
      </c>
      <c r="F39" s="5"/>
      <c r="G39" s="54"/>
      <c r="I39" s="224"/>
    </row>
    <row r="40" spans="1:9" ht="12.75">
      <c r="A40" s="90" t="s">
        <v>156</v>
      </c>
      <c r="F40" s="5"/>
      <c r="G40" s="52">
        <f>G37</f>
        <v>-15865</v>
      </c>
      <c r="I40" s="34">
        <f>I37</f>
        <v>198</v>
      </c>
    </row>
    <row r="41" spans="1:9" ht="12.75">
      <c r="A41" s="90" t="s">
        <v>157</v>
      </c>
      <c r="F41" s="5"/>
      <c r="G41" s="52">
        <v>62</v>
      </c>
      <c r="I41" s="34">
        <v>48</v>
      </c>
    </row>
    <row r="42" spans="6:9" ht="12.75">
      <c r="F42" s="5"/>
      <c r="G42" s="52"/>
      <c r="I42" s="34"/>
    </row>
    <row r="43" spans="1:9" ht="12.75">
      <c r="A43" s="2" t="s">
        <v>154</v>
      </c>
      <c r="F43" s="5"/>
      <c r="G43" s="52"/>
      <c r="I43" s="34"/>
    </row>
    <row r="44" spans="6:9" ht="12.75">
      <c r="F44" s="5"/>
      <c r="G44" s="52"/>
      <c r="I44" s="34"/>
    </row>
    <row r="45" spans="1:9" ht="12.75">
      <c r="A45" s="2" t="s">
        <v>54</v>
      </c>
      <c r="F45" s="5"/>
      <c r="G45" s="54"/>
      <c r="I45" s="224"/>
    </row>
    <row r="46" spans="1:9" ht="12.75">
      <c r="A46" s="3" t="s">
        <v>57</v>
      </c>
      <c r="F46" s="5"/>
      <c r="G46" s="89">
        <v>1751.6680000000001</v>
      </c>
      <c r="I46" s="227">
        <v>-9464</v>
      </c>
    </row>
    <row r="47" spans="6:9" ht="12.75">
      <c r="F47" s="5"/>
      <c r="G47" s="54"/>
      <c r="I47" s="224"/>
    </row>
    <row r="48" spans="1:9" ht="12.75">
      <c r="A48" s="3" t="s">
        <v>94</v>
      </c>
      <c r="F48" s="5"/>
      <c r="G48" s="54"/>
      <c r="I48" s="224"/>
    </row>
    <row r="49" spans="1:9" ht="12.75">
      <c r="A49" s="90" t="s">
        <v>156</v>
      </c>
      <c r="F49" s="5"/>
      <c r="G49" s="54">
        <f>G46</f>
        <v>1751.6680000000001</v>
      </c>
      <c r="I49" s="224">
        <f>I46</f>
        <v>-9464</v>
      </c>
    </row>
    <row r="50" spans="1:9" ht="12.75">
      <c r="A50" s="90" t="s">
        <v>157</v>
      </c>
      <c r="F50" s="5"/>
      <c r="G50" s="54">
        <v>-448.66800000000023</v>
      </c>
      <c r="I50" s="224">
        <v>-1716</v>
      </c>
    </row>
    <row r="51" spans="6:9" ht="12.75">
      <c r="F51" s="5"/>
      <c r="G51" s="52"/>
      <c r="I51" s="34"/>
    </row>
    <row r="52" spans="1:9" ht="12.75">
      <c r="A52" s="2" t="s">
        <v>58</v>
      </c>
      <c r="F52" s="5"/>
      <c r="G52" s="52">
        <f>+G30+G31+G41+G50+G40+G49</f>
        <v>-55.999999999999545</v>
      </c>
      <c r="I52" s="34">
        <f>+I30+I31+I41+I50+I40+I49</f>
        <v>-2078</v>
      </c>
    </row>
    <row r="53" spans="6:9" ht="12.75">
      <c r="F53" s="5"/>
      <c r="G53" s="52"/>
      <c r="I53" s="34"/>
    </row>
    <row r="54" spans="1:9" ht="12.75">
      <c r="A54" s="2" t="s">
        <v>83</v>
      </c>
      <c r="F54" s="5"/>
      <c r="G54" s="1">
        <v>-9882</v>
      </c>
      <c r="I54" s="4">
        <v>-7804</v>
      </c>
    </row>
    <row r="55" spans="6:9" ht="12.75">
      <c r="F55" s="5"/>
      <c r="G55" s="52"/>
      <c r="I55" s="34"/>
    </row>
    <row r="56" spans="1:9" ht="13.5" thickBot="1">
      <c r="A56" s="2" t="s">
        <v>84</v>
      </c>
      <c r="F56" s="5"/>
      <c r="G56" s="57">
        <f>SUM(G52:G55)</f>
        <v>-9938</v>
      </c>
      <c r="I56" s="228">
        <f>SUM(I52:I55)</f>
        <v>-9882</v>
      </c>
    </row>
    <row r="57" spans="6:9" ht="13.5" thickTop="1">
      <c r="F57" s="5"/>
      <c r="G57" s="34"/>
      <c r="I57" s="34"/>
    </row>
    <row r="58" spans="7:9" ht="12.75">
      <c r="G58" s="35">
        <f>'[5]BS  (Apdx,1)'!E29-'[5]BS  (Apdx,1)'!E37-'Cashflows '!G56</f>
        <v>0</v>
      </c>
      <c r="I58" s="35" t="s">
        <v>184</v>
      </c>
    </row>
    <row r="59" spans="7:9" ht="12.75">
      <c r="G59" s="35"/>
      <c r="I59" s="35"/>
    </row>
    <row r="60" spans="1:9" ht="12.75">
      <c r="A60" s="2" t="s">
        <v>191</v>
      </c>
      <c r="G60" s="35"/>
      <c r="I60" s="35"/>
    </row>
    <row r="61" ht="12.75">
      <c r="A61" s="2" t="s">
        <v>192</v>
      </c>
    </row>
  </sheetData>
  <printOptions/>
  <pageMargins left="0.44" right="0.17" top="0.62" bottom="1" header="0.28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DENKO IND.CORP.BERHAD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DICB</dc:creator>
  <cp:keywords/>
  <dc:description/>
  <cp:lastModifiedBy>siah</cp:lastModifiedBy>
  <cp:lastPrinted>2005-05-30T10:08:03Z</cp:lastPrinted>
  <dcterms:created xsi:type="dcterms:W3CDTF">2001-11-28T23:33:17Z</dcterms:created>
  <dcterms:modified xsi:type="dcterms:W3CDTF">2005-05-30T11:03:35Z</dcterms:modified>
  <cp:category/>
  <cp:version/>
  <cp:contentType/>
  <cp:contentStatus/>
</cp:coreProperties>
</file>